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грудень\"/>
    </mc:Choice>
  </mc:AlternateContent>
  <xr:revisionPtr revIDLastSave="0" documentId="13_ncr:1_{949940DD-D06E-4AC7-942F-F68F41AFF3A4}" xr6:coauthVersionLast="45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Додаток_1" sheetId="4" r:id="rId1"/>
    <sheet name="Додаток_2" sheetId="5" r:id="rId2"/>
    <sheet name="Додаток_3" sheetId="6" r:id="rId3"/>
    <sheet name="Додаток_5" sheetId="7" r:id="rId4"/>
    <sheet name="Додаток_6" sheetId="8" r:id="rId5"/>
    <sheet name="Додаток_7" sheetId="1" r:id="rId6"/>
  </sheets>
  <definedNames>
    <definedName name="_Hlk90642476" localSheetId="5">Додаток_7!$A$43</definedName>
    <definedName name="_xlnm.Print_Titles" localSheetId="0">Додаток_1!$9:$9</definedName>
    <definedName name="_xlnm.Print_Titles" localSheetId="2">Додаток_3!$7:$10</definedName>
    <definedName name="_xlnm.Print_Titles" localSheetId="5">Додаток_7!$10:$10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7" l="1"/>
  <c r="D35" i="7" s="1"/>
  <c r="D15" i="7"/>
  <c r="D13" i="7"/>
  <c r="D23" i="7" s="1"/>
  <c r="D22" i="7" s="1"/>
  <c r="O61" i="6" l="1"/>
  <c r="G48" i="6"/>
  <c r="O48" i="6"/>
  <c r="K48" i="6"/>
  <c r="J48" i="6"/>
  <c r="F48" i="6"/>
  <c r="E48" i="6"/>
  <c r="G43" i="1" l="1"/>
  <c r="G44" i="1"/>
  <c r="G45" i="1"/>
  <c r="G46" i="1"/>
  <c r="G47" i="1"/>
  <c r="G48" i="1"/>
  <c r="G49" i="1"/>
  <c r="G50" i="1"/>
  <c r="G51" i="1"/>
  <c r="G52" i="1"/>
  <c r="G53" i="1"/>
  <c r="G54" i="1"/>
  <c r="H42" i="1"/>
  <c r="G17" i="1"/>
  <c r="E32" i="6" l="1"/>
  <c r="K61" i="6"/>
  <c r="J61" i="6"/>
  <c r="P62" i="6" l="1"/>
  <c r="P64" i="6"/>
  <c r="P65" i="6"/>
  <c r="P66" i="6"/>
  <c r="J45" i="6"/>
  <c r="J54" i="6"/>
  <c r="J46" i="6"/>
  <c r="J34" i="6"/>
  <c r="J33" i="6"/>
  <c r="J32" i="6"/>
  <c r="F22" i="6"/>
  <c r="E22" i="6"/>
  <c r="F25" i="6"/>
  <c r="E25" i="6"/>
  <c r="E58" i="6" l="1"/>
  <c r="F58" i="6"/>
  <c r="H58" i="6"/>
  <c r="H68" i="6"/>
  <c r="H63" i="6"/>
  <c r="F63" i="6"/>
  <c r="E63" i="6"/>
  <c r="P63" i="6" s="1"/>
  <c r="G20" i="1"/>
  <c r="G15" i="1"/>
  <c r="O19" i="6" l="1"/>
  <c r="K19" i="6"/>
  <c r="J19" i="6"/>
  <c r="F19" i="6"/>
  <c r="E19" i="6"/>
  <c r="F57" i="6" l="1"/>
  <c r="G57" i="6"/>
  <c r="H57" i="6"/>
  <c r="I57" i="6"/>
  <c r="J57" i="6"/>
  <c r="K57" i="6"/>
  <c r="L57" i="6"/>
  <c r="M57" i="6"/>
  <c r="N57" i="6"/>
  <c r="O57" i="6"/>
  <c r="E57" i="6"/>
  <c r="P69" i="6"/>
  <c r="P67" i="6"/>
  <c r="P60" i="6"/>
  <c r="P59" i="6"/>
  <c r="O72" i="6"/>
  <c r="K72" i="6"/>
  <c r="J72" i="6"/>
  <c r="F72" i="6"/>
  <c r="E72" i="6"/>
  <c r="F41" i="6"/>
  <c r="E41" i="6"/>
  <c r="I55" i="1" l="1"/>
  <c r="J55" i="1"/>
  <c r="H55" i="1"/>
  <c r="I42" i="1"/>
  <c r="J42" i="1"/>
  <c r="I38" i="1"/>
  <c r="J38" i="1"/>
  <c r="H38" i="1"/>
  <c r="I36" i="1"/>
  <c r="J36" i="1"/>
  <c r="H36" i="1"/>
  <c r="I32" i="1"/>
  <c r="J32" i="1"/>
  <c r="H32" i="1"/>
  <c r="I30" i="1"/>
  <c r="J30" i="1"/>
  <c r="H30" i="1"/>
  <c r="I11" i="1"/>
  <c r="J11" i="1"/>
  <c r="H11" i="1"/>
  <c r="G12" i="1"/>
  <c r="G13" i="1"/>
  <c r="G14" i="1"/>
  <c r="G16" i="1"/>
  <c r="G18" i="1"/>
  <c r="G19" i="1"/>
  <c r="G21" i="1"/>
  <c r="G22" i="1"/>
  <c r="G23" i="1"/>
  <c r="G24" i="1"/>
  <c r="G25" i="1"/>
  <c r="G26" i="1"/>
  <c r="G27" i="1"/>
  <c r="G28" i="1"/>
  <c r="G29" i="1"/>
  <c r="G31" i="1"/>
  <c r="G33" i="1"/>
  <c r="G34" i="1"/>
  <c r="G35" i="1"/>
  <c r="G37" i="1"/>
  <c r="G39" i="1"/>
  <c r="G40" i="1"/>
  <c r="G41" i="1"/>
  <c r="G56" i="1"/>
  <c r="G57" i="1"/>
  <c r="G58" i="1"/>
  <c r="G32" i="1" l="1"/>
  <c r="G30" i="1"/>
  <c r="G38" i="1"/>
  <c r="I59" i="1"/>
  <c r="G11" i="1"/>
  <c r="G55" i="1"/>
  <c r="J59" i="1"/>
  <c r="G42" i="1"/>
  <c r="H59" i="1"/>
  <c r="G36" i="1"/>
  <c r="P56" i="6"/>
  <c r="P58" i="6"/>
  <c r="P61" i="6"/>
  <c r="P68" i="6"/>
  <c r="P71" i="6"/>
  <c r="P72" i="6"/>
  <c r="P73" i="6"/>
  <c r="P75" i="6"/>
  <c r="P76" i="6"/>
  <c r="P77" i="6"/>
  <c r="P78" i="6"/>
  <c r="G59" i="1" l="1"/>
  <c r="E28" i="5" l="1"/>
  <c r="E27" i="5" s="1"/>
  <c r="D28" i="5"/>
  <c r="C26" i="5"/>
  <c r="F25" i="5"/>
  <c r="F24" i="5" s="1"/>
  <c r="E25" i="5"/>
  <c r="C25" i="5" s="1"/>
  <c r="D24" i="5"/>
  <c r="C23" i="5"/>
  <c r="F22" i="5"/>
  <c r="F21" i="5" s="1"/>
  <c r="E22" i="5"/>
  <c r="C22" i="5" s="1"/>
  <c r="F16" i="5"/>
  <c r="C17" i="5"/>
  <c r="E16" i="5"/>
  <c r="C15" i="5"/>
  <c r="C14" i="5"/>
  <c r="F13" i="5"/>
  <c r="F12" i="5" s="1"/>
  <c r="E13" i="5"/>
  <c r="E12" i="5" s="1"/>
  <c r="D13" i="5"/>
  <c r="D12" i="5" s="1"/>
  <c r="E11" i="5" l="1"/>
  <c r="E18" i="5" s="1"/>
  <c r="F11" i="5"/>
  <c r="F18" i="5" s="1"/>
  <c r="C12" i="5"/>
  <c r="C29" i="5"/>
  <c r="C13" i="5"/>
  <c r="F20" i="5"/>
  <c r="D16" i="5"/>
  <c r="C16" i="5" s="1"/>
  <c r="E24" i="5"/>
  <c r="C24" i="5" s="1"/>
  <c r="C28" i="5"/>
  <c r="D27" i="5"/>
  <c r="C27" i="5" s="1"/>
  <c r="E21" i="5"/>
  <c r="F29" i="5"/>
  <c r="F28" i="5" s="1"/>
  <c r="F27" i="5" s="1"/>
  <c r="D20" i="5"/>
  <c r="D39" i="4"/>
  <c r="F30" i="5" l="1"/>
  <c r="D11" i="5"/>
  <c r="C11" i="5" s="1"/>
  <c r="C18" i="5" s="1"/>
  <c r="E20" i="5"/>
  <c r="E30" i="5" s="1"/>
  <c r="C21" i="5"/>
  <c r="D30" i="5"/>
  <c r="E74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1" i="6"/>
  <c r="P32" i="6"/>
  <c r="P33" i="6"/>
  <c r="P34" i="6"/>
  <c r="P35" i="6"/>
  <c r="P36" i="6"/>
  <c r="P37" i="6"/>
  <c r="P38" i="6"/>
  <c r="P40" i="6"/>
  <c r="P41" i="6"/>
  <c r="P42" i="6"/>
  <c r="P44" i="6"/>
  <c r="P45" i="6"/>
  <c r="P46" i="6"/>
  <c r="P47" i="6"/>
  <c r="P48" i="6"/>
  <c r="P49" i="6"/>
  <c r="P50" i="6"/>
  <c r="P52" i="6"/>
  <c r="P53" i="6"/>
  <c r="P54" i="6"/>
  <c r="P55" i="6"/>
  <c r="P12" i="6"/>
  <c r="D63" i="4"/>
  <c r="C20" i="5" l="1"/>
  <c r="C30" i="5" s="1"/>
  <c r="D18" i="5"/>
  <c r="E89" i="4"/>
  <c r="E88" i="4" s="1"/>
  <c r="E87" i="4" s="1"/>
  <c r="F89" i="4"/>
  <c r="F88" i="4" s="1"/>
  <c r="F87" i="4" s="1"/>
  <c r="D89" i="4"/>
  <c r="D88" i="4" s="1"/>
  <c r="D87" i="4" s="1"/>
  <c r="C90" i="4"/>
  <c r="E73" i="4"/>
  <c r="F73" i="4"/>
  <c r="D73" i="4"/>
  <c r="C74" i="4"/>
  <c r="E39" i="4"/>
  <c r="F39" i="4"/>
  <c r="E35" i="4"/>
  <c r="E30" i="4" s="1"/>
  <c r="F35" i="4"/>
  <c r="F30" i="4" s="1"/>
  <c r="D35" i="4"/>
  <c r="C34" i="4"/>
  <c r="E28" i="4"/>
  <c r="E20" i="4" s="1"/>
  <c r="F28" i="4"/>
  <c r="F20" i="4" s="1"/>
  <c r="D28" i="4"/>
  <c r="D24" i="4"/>
  <c r="C24" i="4" s="1"/>
  <c r="E12" i="4"/>
  <c r="F12" i="4"/>
  <c r="D12" i="4"/>
  <c r="C16" i="4"/>
  <c r="C17" i="4"/>
  <c r="C35" i="4" l="1"/>
  <c r="C73" i="4"/>
  <c r="C28" i="4"/>
  <c r="C89" i="4"/>
  <c r="H12" i="8"/>
  <c r="H14" i="8" s="1"/>
  <c r="I12" i="8"/>
  <c r="I14" i="8" s="1"/>
  <c r="J12" i="8"/>
  <c r="G12" i="8"/>
  <c r="G14" i="8" s="1"/>
  <c r="E11" i="6" l="1"/>
  <c r="F74" i="6" l="1"/>
  <c r="O74" i="6"/>
  <c r="N74" i="6"/>
  <c r="M74" i="6"/>
  <c r="L74" i="6"/>
  <c r="K74" i="6"/>
  <c r="J74" i="6"/>
  <c r="P74" i="6" s="1"/>
  <c r="I74" i="6"/>
  <c r="H74" i="6"/>
  <c r="G74" i="6"/>
  <c r="F70" i="6"/>
  <c r="O70" i="6"/>
  <c r="N70" i="6"/>
  <c r="M70" i="6"/>
  <c r="L70" i="6"/>
  <c r="K70" i="6"/>
  <c r="J70" i="6"/>
  <c r="I70" i="6"/>
  <c r="H70" i="6"/>
  <c r="G70" i="6"/>
  <c r="E70" i="6"/>
  <c r="J51" i="6"/>
  <c r="O51" i="6"/>
  <c r="N51" i="6"/>
  <c r="M51" i="6"/>
  <c r="L51" i="6"/>
  <c r="K51" i="6"/>
  <c r="I51" i="6"/>
  <c r="H51" i="6"/>
  <c r="G51" i="6"/>
  <c r="F51" i="6"/>
  <c r="F43" i="6"/>
  <c r="O43" i="6"/>
  <c r="N43" i="6"/>
  <c r="M43" i="6"/>
  <c r="L43" i="6"/>
  <c r="K43" i="6"/>
  <c r="J43" i="6"/>
  <c r="I43" i="6"/>
  <c r="H43" i="6"/>
  <c r="G43" i="6"/>
  <c r="E43" i="6"/>
  <c r="E39" i="6"/>
  <c r="P39" i="6" s="1"/>
  <c r="O39" i="6"/>
  <c r="N39" i="6"/>
  <c r="M39" i="6"/>
  <c r="L39" i="6"/>
  <c r="K39" i="6"/>
  <c r="J39" i="6"/>
  <c r="I39" i="6"/>
  <c r="H39" i="6"/>
  <c r="G39" i="6"/>
  <c r="F39" i="6"/>
  <c r="O30" i="6"/>
  <c r="N30" i="6"/>
  <c r="M30" i="6"/>
  <c r="L30" i="6"/>
  <c r="K30" i="6"/>
  <c r="J30" i="6"/>
  <c r="I30" i="6"/>
  <c r="H30" i="6"/>
  <c r="G30" i="6"/>
  <c r="F30" i="6"/>
  <c r="E30" i="6"/>
  <c r="K11" i="6"/>
  <c r="J11" i="6"/>
  <c r="F11" i="6"/>
  <c r="O11" i="6"/>
  <c r="N11" i="6"/>
  <c r="M11" i="6"/>
  <c r="L11" i="6"/>
  <c r="I11" i="6"/>
  <c r="H11" i="6"/>
  <c r="G11" i="6"/>
  <c r="C102" i="4"/>
  <c r="C101" i="4"/>
  <c r="C100" i="4"/>
  <c r="D99" i="4"/>
  <c r="C99" i="4" s="1"/>
  <c r="C97" i="4"/>
  <c r="C95" i="4"/>
  <c r="D94" i="4"/>
  <c r="C94" i="4" s="1"/>
  <c r="C88" i="4"/>
  <c r="C86" i="4"/>
  <c r="E85" i="4"/>
  <c r="E84" i="4" s="1"/>
  <c r="D85" i="4"/>
  <c r="C83" i="4"/>
  <c r="C82" i="4"/>
  <c r="C81" i="4"/>
  <c r="F80" i="4"/>
  <c r="E80" i="4"/>
  <c r="E79" i="4" s="1"/>
  <c r="D80" i="4"/>
  <c r="D79" i="4" s="1"/>
  <c r="F79" i="4"/>
  <c r="F59" i="4" s="1"/>
  <c r="C78" i="4"/>
  <c r="C77" i="4"/>
  <c r="C76" i="4"/>
  <c r="D75" i="4"/>
  <c r="C72" i="4"/>
  <c r="C71" i="4"/>
  <c r="C70" i="4"/>
  <c r="C69" i="4"/>
  <c r="D68" i="4"/>
  <c r="C66" i="4"/>
  <c r="C65" i="4"/>
  <c r="C64" i="4"/>
  <c r="C62" i="4"/>
  <c r="D61" i="4"/>
  <c r="C61" i="4" s="1"/>
  <c r="C58" i="4"/>
  <c r="C57" i="4"/>
  <c r="C56" i="4"/>
  <c r="E55" i="4"/>
  <c r="C55" i="4" s="1"/>
  <c r="C53" i="4"/>
  <c r="C52" i="4"/>
  <c r="C51" i="4"/>
  <c r="D50" i="4"/>
  <c r="C50" i="4" s="1"/>
  <c r="C49" i="4"/>
  <c r="C48" i="4"/>
  <c r="D47" i="4"/>
  <c r="C47" i="4" s="1"/>
  <c r="C46" i="4"/>
  <c r="C45" i="4"/>
  <c r="C44" i="4"/>
  <c r="C43" i="4"/>
  <c r="C42" i="4"/>
  <c r="C41" i="4"/>
  <c r="C40" i="4"/>
  <c r="C37" i="4"/>
  <c r="C36" i="4"/>
  <c r="D33" i="4"/>
  <c r="C33" i="4" s="1"/>
  <c r="C32" i="4"/>
  <c r="D31" i="4"/>
  <c r="C29" i="4"/>
  <c r="C27" i="4"/>
  <c r="C26" i="4"/>
  <c r="C25" i="4"/>
  <c r="C23" i="4"/>
  <c r="C22" i="4"/>
  <c r="D21" i="4"/>
  <c r="C19" i="4"/>
  <c r="D18" i="4"/>
  <c r="C18" i="4" s="1"/>
  <c r="C15" i="4"/>
  <c r="C14" i="4"/>
  <c r="C13" i="4"/>
  <c r="F10" i="4"/>
  <c r="P70" i="6" l="1"/>
  <c r="D67" i="4"/>
  <c r="C67" i="4" s="1"/>
  <c r="F91" i="4"/>
  <c r="C79" i="4"/>
  <c r="P43" i="6"/>
  <c r="P30" i="6"/>
  <c r="C21" i="4"/>
  <c r="D20" i="4"/>
  <c r="E59" i="4"/>
  <c r="C31" i="4"/>
  <c r="D30" i="4"/>
  <c r="C30" i="4" s="1"/>
  <c r="C75" i="4"/>
  <c r="H79" i="6"/>
  <c r="M79" i="6"/>
  <c r="I79" i="6"/>
  <c r="L79" i="6"/>
  <c r="N79" i="6"/>
  <c r="K79" i="6"/>
  <c r="G79" i="6"/>
  <c r="O79" i="6"/>
  <c r="P11" i="6"/>
  <c r="F79" i="6"/>
  <c r="E51" i="6"/>
  <c r="P51" i="6" s="1"/>
  <c r="D98" i="4"/>
  <c r="D96" i="4" s="1"/>
  <c r="D93" i="4" s="1"/>
  <c r="D92" i="4" s="1"/>
  <c r="C85" i="4"/>
  <c r="C80" i="4"/>
  <c r="C68" i="4"/>
  <c r="D60" i="4"/>
  <c r="D38" i="4"/>
  <c r="C38" i="4" s="1"/>
  <c r="C39" i="4"/>
  <c r="D11" i="4"/>
  <c r="C11" i="4" s="1"/>
  <c r="C12" i="4"/>
  <c r="C63" i="4"/>
  <c r="C87" i="4"/>
  <c r="D84" i="4"/>
  <c r="C84" i="4" s="1"/>
  <c r="E54" i="4"/>
  <c r="J79" i="6" l="1"/>
  <c r="P57" i="6"/>
  <c r="D59" i="4"/>
  <c r="C59" i="4" s="1"/>
  <c r="C60" i="4"/>
  <c r="E79" i="6"/>
  <c r="D10" i="4"/>
  <c r="C20" i="4"/>
  <c r="C98" i="4"/>
  <c r="E10" i="4"/>
  <c r="C54" i="4"/>
  <c r="D91" i="4" l="1"/>
  <c r="D103" i="4" s="1"/>
  <c r="P79" i="6"/>
  <c r="E91" i="4"/>
  <c r="E103" i="4" s="1"/>
  <c r="C10" i="4"/>
  <c r="C96" i="4"/>
  <c r="C91" i="4" l="1"/>
  <c r="C93" i="4"/>
  <c r="C92" i="4"/>
  <c r="C103" i="4" l="1"/>
</calcChain>
</file>

<file path=xl/sharedStrings.xml><?xml version="1.0" encoding="utf-8"?>
<sst xmlns="http://schemas.openxmlformats.org/spreadsheetml/2006/main" count="577" uniqueCount="387">
  <si>
    <t>Додаток 7 до рішення міської ради</t>
  </si>
  <si>
    <t xml:space="preserve">РОЗПОДІЛ 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</si>
  <si>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</si>
  <si>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</si>
  <si>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Функціо-нальної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</si>
  <si>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 бюджетної програми згідно з Типовою програмною класифікацією видатків та кредитування місцевих бюджетів</t>
  </si>
  <si>
    <t>Найменування місцевих/регіональних програм</t>
  </si>
  <si>
    <t>Дата та номер документа, яким затверджено місцеву регіональну програму</t>
  </si>
  <si>
    <t>Всього</t>
  </si>
  <si>
    <t>Загальний фонд</t>
  </si>
  <si>
    <t>Спеціальний фонд</t>
  </si>
  <si>
    <t>всього</t>
  </si>
  <si>
    <t>у тому числі бюджет розвитку</t>
  </si>
  <si>
    <t>Міська рада</t>
  </si>
  <si>
    <t>Інші заходи у сфері соціального захисту  і соціального забезпечення</t>
  </si>
  <si>
    <t>Програма соціального захисту населення Долинської міської територіальної громади на 2023-2025 роки</t>
  </si>
  <si>
    <t>04.04.2023    №2103 -30/2023</t>
  </si>
  <si>
    <t>Реалізація інших заходів щодо соціально-економічного розвитку територій</t>
  </si>
  <si>
    <t>Програма розвитку агропромислового комплексу Долинської територіальної громади на 2022-2025 роки</t>
  </si>
  <si>
    <t>18.11.2021 №1126-17/2021</t>
  </si>
  <si>
    <t>Програма розвитку міжнародного співробітництва, туризму, інвестиційної та проектної діяльності на 2022-2025 роки</t>
  </si>
  <si>
    <t>18.11.2021 №1125-17/2021 </t>
  </si>
  <si>
    <t>Програма профілактики злочинності безпеки на території Долинської  ТГ на 2021-2025 роки (Поліцейський громади)</t>
  </si>
  <si>
    <t>Управління освіти</t>
  </si>
  <si>
    <t>Служба у справах дітей</t>
  </si>
  <si>
    <t>Відділ культури</t>
  </si>
  <si>
    <t>Відділ  молоді і спорту</t>
  </si>
  <si>
    <t>Управління з питань житлово-комунального господарства</t>
  </si>
  <si>
    <t>Управління з питань благоустрою та інфраструктури</t>
  </si>
  <si>
    <t>Про програму реконструкції та утримання кладовищ на 2023-2025 роки</t>
  </si>
  <si>
    <t>16.03.2023 №2041-29/2023</t>
  </si>
  <si>
    <t>ВСЬОГО</t>
  </si>
  <si>
    <t>0113242</t>
  </si>
  <si>
    <t>0117370</t>
  </si>
  <si>
    <t>28.01.2021      №72-4/2021 </t>
  </si>
  <si>
    <t>Заходи державної політики з питань дітей та їх соціального захисту</t>
  </si>
  <si>
    <t>Інші заходи та заклади молодіжної політики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</si>
  <si>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</si>
  <si>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</si>
  <si>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03.10.2024 №2909-48/2024</t>
  </si>
  <si>
    <t>03.10.2024 №2903-48/2024</t>
  </si>
  <si>
    <t>03.10.2024 №2899-48/2024</t>
  </si>
  <si>
    <t>Програма попередження дитячої бездоглядності та безпритульності серед дітей, підтримки дітей-сиріт та дітей, позбавлених батьківського піклування та дітей інших соціально незахищених категорій населення Долинської територіальної громади на 2025-2027 роки</t>
  </si>
  <si>
    <t>Програма «Молодь Долинської громади» на 2025-2027 рр.</t>
  </si>
  <si>
    <t>03.10.2024 №2908-48/2024</t>
  </si>
  <si>
    <t>Програма соціально-психологічної підтримки дітей та молоді з синдромом Дауна ГО «Долина СОНЯЧНІ ПРОМІНЧИКИ»  на 2025-2027 роки</t>
  </si>
  <si>
    <t>03.10.2024 №2898-48/2024</t>
  </si>
  <si>
    <t>03.10.2024 №2897-48/2024</t>
  </si>
  <si>
    <t>Програма соціально-психологічної підтримки дітей та молоді з обмеженими функціональними можливостями на 2025-2027 рік</t>
  </si>
  <si>
    <t>Первинна медична допомога населенню, що надається центрами первинної медичної (медико-санітарної) допомоги</t>
  </si>
  <si>
    <t>Інші програми та заходи у сфері охорони здоров’я</t>
  </si>
  <si>
    <t>Програмапідтримки та розвитку КНП «Долинська багатопрофільна лікарня» на 2025-2027 роки</t>
  </si>
  <si>
    <t>03.10.2024 №2896-48/2024</t>
  </si>
  <si>
    <t>Програма підтримки та розвитку установ первинної медичної допомоги на 2025-2027 роки</t>
  </si>
  <si>
    <t>03.10.2024 №2893-48/2024</t>
  </si>
  <si>
    <t>Інші заходи у сфері соціального захисту і соціального забезпечення</t>
  </si>
  <si>
    <t>Програма підтримки психологічної стабілізації та реабілітації військовослужбовців внаслідок поранень, контузій, полону, членів сімей з-агиблих, зниклих безвісти, полонених, які брали участь у захисті України від збройної агресії російської федерації на 2024-2026 роки</t>
  </si>
  <si>
    <t>21.08.2024 №2821-47/2024</t>
  </si>
  <si>
    <t>Програма фінансування мобілізаційних заходів та оборонної роботи Долинської міської ради на 2025-2027 роки</t>
  </si>
  <si>
    <t>Програма забезпечення містобудівною документацією та ведення містобудівного кадастру Долинської ТГ на 2025-2027 роки</t>
  </si>
  <si>
    <t>23.10.2024 №2922- 48/2024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</si>
  <si>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</si>
  <si>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 xml:space="preserve">Про програму відшкодування різниці в тарифах на послуги з централізованого водопостачання і централізованого водовідведення КП «Водоканал» Долинської міської ради на 2025-2027 роки </t>
  </si>
  <si>
    <t>21.11.2024 №2977-50/2024</t>
  </si>
  <si>
    <t>Код</t>
  </si>
  <si>
    <t>Найменування згідно з класифікацією доходів бюджету</t>
  </si>
  <si>
    <t>Усього</t>
  </si>
  <si>
    <t>усього</t>
  </si>
  <si>
    <t>у т.ч.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</si>
  <si>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</si>
  <si>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</si>
  <si>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</si>
  <si>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</si>
  <si>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</si>
  <si>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</si>
  <si>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</si>
  <si>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</si>
  <si>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</si>
  <si>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</si>
  <si>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</si>
  <si>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</si>
  <si>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</si>
  <si>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</si>
  <si>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</si>
  <si>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</si>
  <si>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</si>
  <si>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</si>
  <si>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</si>
  <si>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</si>
  <si>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</si>
  <si>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</si>
  <si>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</si>
  <si>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</si>
  <si>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</si>
  <si>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</si>
  <si>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</si>
  <si>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</si>
  <si>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</si>
  <si>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</si>
  <si>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</si>
  <si>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</si>
  <si>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</si>
  <si>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</si>
  <si>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</si>
  <si>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</si>
  <si>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</si>
  <si>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</si>
  <si>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відсотків"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</si>
  <si>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</si>
  <si>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</si>
  <si>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вуглецю),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</si>
  <si>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</si>
  <si>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</si>
  <si>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</si>
  <si>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</si>
  <si>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</si>
  <si>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</si>
  <si>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</si>
  <si>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</si>
  <si>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</si>
  <si>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</si>
  <si>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</si>
  <si>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</si>
  <si>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</si>
  <si>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</si>
  <si>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</si>
  <si>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</si>
  <si>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</si>
  <si>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</si>
  <si>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пов'язане з видачею та оформленням закордонних паспортів (посвідок) та паспортів громадян України</t>
  </si>
  <si>
    <t>Орендна плата за водні об'єкти (їх частини), що надаються в користування на умовах оренди,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</si>
  <si>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</si>
  <si>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</si>
  <si>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</si>
  <si>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</si>
  <si>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</si>
  <si>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</si>
  <si>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</si>
  <si>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Офіційні трансферти</t>
  </si>
  <si>
    <t>Від органі державного управління</t>
  </si>
  <si>
    <t>Субвенція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</si>
  <si>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</si>
  <si>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</si>
  <si>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 (на оплату праці з нарахуваннями педагогічним працівникам інклюзивно-ресурсних центрів)</t>
  </si>
  <si>
    <t>Інша субвенція з місцевого бюджету, в тому числі</t>
  </si>
  <si>
    <t>з обласного бюджету:</t>
  </si>
  <si>
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</si>
  <si>
    <t>на пільгове медичне обслуговування громадян, які постраждали внаслідок Чорнобильської катастрофи</t>
  </si>
  <si>
    <t>на додаткові виплати ветеранам ОУН-УПА</t>
  </si>
  <si>
    <t>Всього доходів</t>
  </si>
  <si>
    <t>ДОХОДИ</t>
  </si>
  <si>
    <t>грн</t>
  </si>
  <si>
    <t>Додаток 1 до рішення міської ради</t>
  </si>
  <si>
    <t>Додаток 3 до рішення міської ради</t>
  </si>
  <si>
    <t>Додаток 2 до рішення міської ради</t>
  </si>
  <si>
    <t>Найменування згідно з Класифікацією фінансування бюджету</t>
  </si>
  <si>
    <t>Внутрішнє фінансування</t>
  </si>
  <si>
    <t>Загальне фінансування</t>
  </si>
  <si>
    <t>Фінансування за активними операціями</t>
  </si>
  <si>
    <t>Код програмної класифікації видатків та кредитування місцевих бюджетів</t>
  </si>
  <si>
    <t>Код Функціо-нальної класифікації видатків та кредиту-вання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</si>
  <si>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</si>
  <si>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</si>
  <si>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</si>
  <si>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</si>
  <si>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</si>
  <si>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</si>
  <si>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</si>
  <si>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</si>
  <si>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</si>
  <si>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</si>
  <si>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</si>
  <si>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</si>
  <si>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</si>
  <si>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</si>
  <si>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</si>
  <si>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</si>
  <si>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0111160</t>
  </si>
  <si>
    <t>0990</t>
  </si>
  <si>
    <t>Забезпечення діяльності центрів професійного розвитку педагогічних працівників</t>
  </si>
  <si>
    <t>0111151</t>
  </si>
  <si>
    <t>Забезпечення діяльності інклюзивно-ресурсних центрів за рахунок коштів місцевого бюджету</t>
  </si>
  <si>
    <t>0111152</t>
  </si>
  <si>
    <t>Забезпечення діяльності інклюзивно-ресурсних центрів за рахунок освітньої субвенції</t>
  </si>
  <si>
    <t>0112111</t>
  </si>
  <si>
    <t>0726</t>
  </si>
  <si>
    <t> 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</si>
  <si>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</si>
  <si>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</si>
  <si>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Інші програми та заходи у сфері охорони здоров`я</t>
  </si>
  <si>
    <t>0113033</t>
  </si>
  <si>
    <t>Компенсаційні виплати на пільговий проїзд автомобільним транспортом окремим категоріям громадян</t>
  </si>
  <si>
    <t>0113050</t>
  </si>
  <si>
    <t>Пільгове медичне обслуговування осіб, які постраждали внаслідок Чорнобильської катастрофи</t>
  </si>
  <si>
    <t>0113090</t>
  </si>
  <si>
    <t>Видатки на поховання учасників бойових дій та осіб з інвалідністю внаслідок війни</t>
  </si>
  <si>
    <t>0113104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</si>
  <si>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</si>
  <si>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</si>
  <si>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</si>
  <si>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0109</t>
  </si>
  <si>
    <t>0490</t>
  </si>
  <si>
    <t>0117693</t>
  </si>
  <si>
    <t>Інші заходи, пов'язані з економічною діяльністю</t>
  </si>
  <si>
    <t>06</t>
  </si>
  <si>
    <t>0610160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</si>
  <si>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</si>
  <si>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</si>
  <si>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0611010</t>
  </si>
  <si>
    <t>0910</t>
  </si>
  <si>
    <t>Надання дошкільної освіти міський бюджет</t>
  </si>
  <si>
    <t>0611021</t>
  </si>
  <si>
    <t>0921</t>
  </si>
  <si>
    <t>Надання загальної середньої освіти закладами загальної середньої освіти</t>
  </si>
  <si>
    <t>0611026</t>
  </si>
  <si>
    <t>1026</t>
  </si>
  <si>
    <t>Надання загальної середньої освіти міжшкільними ресурсними центрами за рахунок коштів місцевого бюджету</t>
  </si>
  <si>
    <t>0611031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</si>
  <si>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</si>
  <si>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</si>
  <si>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</si>
  <si>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</si>
  <si>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Забезпечення діяльності інших закладів у сфері освіти</t>
  </si>
  <si>
    <t>0611142</t>
  </si>
  <si>
    <t>Інші програми та заходи у сфері освіти</t>
  </si>
  <si>
    <t>09</t>
  </si>
  <si>
    <t>0910160</t>
  </si>
  <si>
    <t>0913112</t>
  </si>
  <si>
    <t>0913133</t>
  </si>
  <si>
    <t>Надання спеціальної освіти мистецькими школами</t>
  </si>
  <si>
    <t>0824</t>
  </si>
  <si>
    <t>Забезпечення діяльності бібліотек</t>
  </si>
  <si>
    <t>Забезпечення діяльності музеїв і виставок</t>
  </si>
  <si>
    <t>0828</t>
  </si>
  <si>
    <t>Забезпечення діяльності палаців і будинків культури, клубів, центрів дозвілля та інших клубних закладів</t>
  </si>
  <si>
    <t>0829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</si>
  <si>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</si>
  <si>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</si>
  <si>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0810</t>
  </si>
  <si>
    <t>Утримання та навчально-тренувальна робота комунальних дитячо-юнацьких спортивних шкіл</t>
  </si>
  <si>
    <t>0640</t>
  </si>
  <si>
    <t>Інша діяльність у сфері житлово-комунального господарства</t>
  </si>
  <si>
    <t>Керівництво і управління у благоустрою населених пунктів</t>
  </si>
  <si>
    <t>0620</t>
  </si>
  <si>
    <t>Організація благоустрою населених пунктів</t>
  </si>
  <si>
    <t>0512</t>
  </si>
  <si>
    <t>Утилізація відходів</t>
  </si>
  <si>
    <t>Фінансове управління</t>
  </si>
  <si>
    <t>Резервний фонд</t>
  </si>
  <si>
    <t>РОЗПОДІЛ</t>
  </si>
  <si>
    <t>Начальниця фінансового управління</t>
  </si>
  <si>
    <t>Світлана ДЕМЧЕНКО</t>
  </si>
  <si>
    <t>МІЖБЮДЖЕТНІ ТРАНСФЕРТИ </t>
  </si>
  <si>
    <t>Х</t>
  </si>
  <si>
    <t>на 2025 рік</t>
  </si>
  <si>
    <t>Начальниця фінансового управління                                   Світлана ДЕМЧЕНКО</t>
  </si>
  <si>
    <r>
      <t xml:space="preserve">                                                    Додаток 5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до рішення міської ради</t>
    </r>
  </si>
  <si>
    <t>ОБСЯГИ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</si>
  <si>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</si>
  <si>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</si>
  <si>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</si>
  <si>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</si>
  <si>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</si>
  <si>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</si>
  <si>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</si>
  <si>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</si>
  <si>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у 2025 році</t>
  </si>
  <si>
    <t>Очікуваний рівень готовності проекту на кінець 2025 року, %</t>
  </si>
  <si>
    <t>Управління житлово-комунального господарства</t>
  </si>
  <si>
    <t>Виконання заходів з енергозбереження – капітальний ремонт (комплексна термомодернізація) Долинського ліцею № 4 по вул. Обліски 16 в м. Долина Калуського району Івано-Франківської області</t>
  </si>
  <si>
    <t>2023-2024</t>
  </si>
  <si>
    <t>Надання загальної середньої освіти закладами загальної середньої освіти за рахунок коштів місцевого бюджету</t>
  </si>
  <si>
    <t>УСЬОГО</t>
  </si>
  <si>
    <t>(код бюджету)</t>
  </si>
  <si>
    <t>Обсяг капітальних вкладень місцевого бюджету у 2025 році, гривень</t>
  </si>
  <si>
    <r>
      <t>Додаток 6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до рішення міської ради</t>
    </r>
  </si>
  <si>
    <t>Податок на доходи фізичних осіб із доходів спеціалістів резидента Дія Сіті</t>
  </si>
  <si>
    <t>Податок на доходи фізичних осіб у вигляді мінімального податкового зобов'язання, що підлягає сплаті фізичними особами</t>
  </si>
  <si>
    <t>Рентна плата за користування надрами місцевого значення</t>
  </si>
  <si>
    <t>Акцизний податок з реалізації суб'єктами господарювання роздрібної торгівлі підакцизних товарів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</si>
  <si>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</si>
  <si>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</si>
  <si>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Доходи від операцій з капіталом</t>
  </si>
  <si>
    <t>Надходження від продажу основного капіталу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</si>
  <si>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</si>
  <si>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</si>
  <si>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3719110</t>
  </si>
  <si>
    <t>9110</t>
  </si>
  <si>
    <t>Реверсна дотація</t>
  </si>
  <si>
    <t>Багатопрофільна стаціонарна медична допомога населенню</t>
  </si>
  <si>
    <t>0731</t>
  </si>
  <si>
    <t>2010</t>
  </si>
  <si>
    <t>0112010</t>
  </si>
  <si>
    <t>0117350</t>
  </si>
  <si>
    <t>0117640</t>
  </si>
  <si>
    <t>Розроблення схем планування та забудови територій (містобудівної документації)</t>
  </si>
  <si>
    <t>7350</t>
  </si>
  <si>
    <t>0443</t>
  </si>
  <si>
    <t>Заходи з енергозбереження</t>
  </si>
  <si>
    <t>0470</t>
  </si>
  <si>
    <t>7640</t>
  </si>
  <si>
    <t>(грн.)</t>
  </si>
  <si>
    <t>Фінансування за типом кредитора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</si>
  <si>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</si>
  <si>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</si>
  <si>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</si>
  <si>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</si>
  <si>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 за рахунок зміни залишків коштів місцевих бюджетів</t>
  </si>
  <si>
    <t>Кошти, що передаються із загального фонду бюджету до бюджету розвитку (спеціального фонду)</t>
  </si>
  <si>
    <t>Фінансування за типом боргового зобов'язання</t>
  </si>
  <si>
    <t>Фінансування бюджету за борговими зобов'язаннями</t>
  </si>
  <si>
    <t>Запозичення</t>
  </si>
  <si>
    <t>Внутрішні запозичення</t>
  </si>
  <si>
    <t>Довгострокові зобов’язання</t>
  </si>
  <si>
    <t>Погашення</t>
  </si>
  <si>
    <t>Внутрішні зобов’язання</t>
  </si>
  <si>
    <t>Зміни обсягів готівкових коштів</t>
  </si>
  <si>
    <t>Фінансування бюджету територіальної громади на 2025 рік</t>
  </si>
  <si>
    <t>1211021</t>
  </si>
  <si>
    <t>3718600</t>
  </si>
  <si>
    <t>Забезпечення діяльності водопровідно-каналізаційного господарства</t>
  </si>
  <si>
    <t>21.11.2024 №2978-50/2024</t>
  </si>
  <si>
    <t>Програма діяльності Асоціації «Футбольний клуб «Нафтовик-Долина» на 2025-2027 роки</t>
  </si>
  <si>
    <t>21.11.2024 №2975-50/2024</t>
  </si>
  <si>
    <t>Програма сталого енергетичного розвитку та адаптації до змін клімату Долинської територіальної громади на 2025 - 2027 роки</t>
  </si>
  <si>
    <t>21.11.2024            № 2982-50/2024</t>
  </si>
  <si>
    <t>16.12.2024 №3008-50/2024</t>
  </si>
  <si>
    <t>16.12.2024              № 3007-50/2024</t>
  </si>
  <si>
    <t>Програма розвитку освіти в Долинській міській територіальній громаді на 2025-2027 роки</t>
  </si>
  <si>
    <t>16.12.2024 №3006-50/2024</t>
  </si>
  <si>
    <t>16.12.2024           № 3021-50/2024</t>
  </si>
  <si>
    <t>Програма діяльності комунального підприємства "Долина-Інвест" на 2025 -2027 рр.</t>
  </si>
  <si>
    <t>13.12.2024            № 2997-50/2024</t>
  </si>
  <si>
    <t>Програма розвитку житлово-комунального господарства на 2025-2027 роки</t>
  </si>
  <si>
    <t>13.12.2024 №2992-50/2024</t>
  </si>
  <si>
    <t>Програма розвитку комунального підприємства «Водоканал» Долинської міської ради на 2025-2027 рр.</t>
  </si>
  <si>
    <t>16.12.2024 №3016-50/2024 </t>
  </si>
  <si>
    <t>Програма соціально-економічного та культурного розвитку Долинської міської територіальної громади на 2025-2027 роки</t>
  </si>
  <si>
    <t>16.12.2024   №3018-50/2024</t>
  </si>
  <si>
    <t>Програма підтримки розвитку місцевого самоврядування в Долинській міській раді на 2025-2027 роки</t>
  </si>
  <si>
    <t>Програма забезпечення виконання рішень суду на 2023-2025  роки</t>
  </si>
  <si>
    <t>02.02.2023 №1950-28/2023</t>
  </si>
  <si>
    <t>Обслуговування місцевого боргу</t>
  </si>
  <si>
    <t>0170</t>
  </si>
  <si>
    <t>8600</t>
  </si>
  <si>
    <t>1210150</t>
  </si>
  <si>
    <t>1211010</t>
  </si>
  <si>
    <t>1215031</t>
  </si>
  <si>
    <t>Заходи, пов'язані з поліпшенням питної води</t>
  </si>
  <si>
    <t>Внески до статутного капіталу суб’єктів господарювання</t>
  </si>
  <si>
    <t>Програма розвитку комунального підприємства «Водоканал» Долинської міської ради на 2025-2027 рр. (Внески до статутного капіталу</t>
  </si>
  <si>
    <t>Програма підтримки та розвитку КП "Долинська центральна аптека № 18" Долинської міської ради на 2025-2027 роки</t>
  </si>
  <si>
    <t>16.12.2024 №3015-50/2024 </t>
  </si>
  <si>
    <t>1214060</t>
  </si>
  <si>
    <t>1211080</t>
  </si>
  <si>
    <t>Програма розвитку фізичної культури та спорту по Долинській міській ТГ на 2025-2027рр.</t>
  </si>
  <si>
    <t>Програма культурно-мистецьких заходів відділу культури Долинської міської ради на 2025-2027 роки</t>
  </si>
  <si>
    <t>Програма благоустрою Долинської ТГ на 2025-2027 рік</t>
  </si>
  <si>
    <t>Програма "Екологічні заходи на 2025-2027 роки"</t>
  </si>
  <si>
    <t>бюджету територіальної громади на 2025 рік</t>
  </si>
  <si>
    <t>видатків бюджету територіальної громади на 2025 рік</t>
  </si>
  <si>
    <t>капітальних вкладень бюджету територіальної громади у розрізі інвестиційних проектів</t>
  </si>
  <si>
    <t>витрат бюджету територіальної громади на реалізацію місцевих/регіональних програм у 2025 році</t>
  </si>
  <si>
    <t>21.11.2024 № 2982-50/2024</t>
  </si>
  <si>
    <t>1.  Показники міжбюджетних трансфертів з інших бюджетів</t>
  </si>
  <si>
    <t>Код класифікації доходів бюджету / Код бюджету</t>
  </si>
  <si>
    <t>Найменування трансферту / найменування бюджету - надавача міжбюджетного трансферту</t>
  </si>
  <si>
    <t>І. Трансферти до загального фонду бюджету</t>
  </si>
  <si>
    <r>
      <t xml:space="preserve">Субвенція з обласного бюджету  </t>
    </r>
    <r>
      <rPr>
        <sz val="10"/>
        <color rgb="FF000000"/>
        <rFont val="Times New Roman"/>
        <family val="1"/>
        <charset val="204"/>
      </rPr>
  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  </r>
  </si>
  <si>
    <r>
      <t xml:space="preserve">Субвенція з обласного бюджету </t>
    </r>
    <r>
      <rPr>
        <sz val="10"/>
        <color rgb="FF000000"/>
        <rFont val="Times New Roman"/>
        <family val="1"/>
        <charset val="204"/>
      </rPr>
      <t xml:space="preserve"> на пільгове медичне обслуговування громадян, які постраждали внаслідок Чорнобильської катастрофи</t>
    </r>
  </si>
  <si>
    <t>Субвенція з обласного бюджету на додаткові виплати ветеранам ОУН-УПА</t>
  </si>
  <si>
    <t>ІІ. Трансферти до спеціального фонду бюджету</t>
  </si>
  <si>
    <t>ВСЬОГО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</si>
  <si>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</si>
  <si>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</si>
  <si>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 бюджетам</t>
  </si>
  <si>
    <t>(грн)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</si>
  <si>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</si>
  <si>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</si>
  <si>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</si>
  <si>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</si>
  <si>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</si>
  <si>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УСЬОГО за розділом І та ІІ, у тому числі:</t>
  </si>
  <si>
    <t>від 23.12.2024 № 3029-51/2024</t>
  </si>
  <si>
    <t xml:space="preserve">                                               від 23.12.2024 № 3029-51/2024</t>
  </si>
  <si>
    <t>(код бюджету 0953200000)</t>
  </si>
  <si>
    <t>0953200000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</si>
</sst>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000000&quot;  &quot;"/>
    <numFmt numFmtId="165" formatCode="0&quot;     &quot;"/>
    <numFmt numFmtId="166" formatCode="0&quot;    &quot;"/>
    <numFmt numFmtId="167" formatCode="0&quot;  &quot;"/>
    <numFmt numFmtId="168" formatCode="0000&quot;    &quot;"/>
    <numFmt numFmtId="169" formatCode="0000"/>
    <numFmt numFmtId="170" formatCode="0000000"/>
    <numFmt numFmtId="171" formatCode="0000&quot;     &quot;"/>
  </numFmts>
  <fonts count="3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4" fillId="0" borderId="0" xfId="0" applyFont="1" applyAlignment="1">
      <alignment horizontal="left" vertical="center" indent="15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10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" fillId="0" borderId="0" xfId="0" applyFont="1"/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textRotation="90" wrapText="1"/>
    </xf>
    <xf numFmtId="1" fontId="26" fillId="0" borderId="1" xfId="0" applyNumberFormat="1" applyFon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4" fontId="27" fillId="0" borderId="1" xfId="0" applyNumberFormat="1" applyFont="1" applyBorder="1" applyAlignment="1">
      <alignment horizontal="right" vertical="center"/>
    </xf>
    <xf numFmtId="167" fontId="27" fillId="0" borderId="1" xfId="0" applyNumberFormat="1" applyFont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 vertical="center" wrapText="1"/>
    </xf>
    <xf numFmtId="168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1" fontId="27" fillId="0" borderId="2" xfId="0" applyNumberFormat="1" applyFont="1" applyBorder="1" applyAlignment="1">
      <alignment vertical="center" wrapText="1"/>
    </xf>
    <xf numFmtId="4" fontId="27" fillId="0" borderId="2" xfId="0" applyNumberFormat="1" applyFont="1" applyBorder="1" applyAlignment="1">
      <alignment horizontal="right" vertical="center"/>
    </xf>
    <xf numFmtId="4" fontId="27" fillId="0" borderId="4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4" fontId="27" fillId="0" borderId="1" xfId="0" applyNumberFormat="1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/>
    </xf>
    <xf numFmtId="1" fontId="2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9" fillId="0" borderId="0" xfId="0" applyFont="1"/>
    <xf numFmtId="0" fontId="12" fillId="0" borderId="0" xfId="0" applyFont="1"/>
    <xf numFmtId="0" fontId="9" fillId="0" borderId="0" xfId="0" applyFont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/>
    <xf numFmtId="0" fontId="29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167" fontId="30" fillId="0" borderId="1" xfId="0" applyNumberFormat="1" applyFont="1" applyBorder="1" applyAlignment="1">
      <alignment horizontal="center" vertical="top" wrapText="1"/>
    </xf>
    <xf numFmtId="0" fontId="30" fillId="0" borderId="1" xfId="0" applyFont="1" applyBorder="1" applyAlignment="1">
      <alignment wrapText="1"/>
    </xf>
    <xf numFmtId="4" fontId="30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4" fontId="31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4" fontId="20" fillId="0" borderId="1" xfId="0" applyNumberFormat="1" applyFont="1" applyBorder="1" applyAlignment="1">
      <alignment horizontal="right" vertical="center" wrapText="1"/>
    </xf>
    <xf numFmtId="167" fontId="32" fillId="0" borderId="1" xfId="0" applyNumberFormat="1" applyFont="1" applyBorder="1" applyAlignment="1">
      <alignment horizontal="center" vertical="top" wrapText="1"/>
    </xf>
    <xf numFmtId="0" fontId="32" fillId="0" borderId="1" xfId="0" applyFont="1" applyBorder="1" applyAlignment="1">
      <alignment wrapText="1"/>
    </xf>
    <xf numFmtId="4" fontId="32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167" fontId="32" fillId="0" borderId="1" xfId="0" applyNumberFormat="1" applyFont="1" applyBorder="1" applyAlignment="1">
      <alignment horizontal="center" vertical="center" wrapText="1"/>
    </xf>
    <xf numFmtId="169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4" fontId="8" fillId="2" borderId="1" xfId="0" applyNumberFormat="1" applyFont="1" applyFill="1" applyBorder="1" applyAlignment="1">
      <alignment horizontal="right" vertical="center"/>
    </xf>
    <xf numFmtId="164" fontId="12" fillId="2" borderId="1" xfId="0" applyNumberFormat="1" applyFont="1" applyFill="1" applyBorder="1" applyAlignment="1">
      <alignment horizontal="center" vertical="center"/>
    </xf>
    <xf numFmtId="171" fontId="12" fillId="2" borderId="1" xfId="0" applyNumberFormat="1" applyFont="1" applyFill="1" applyBorder="1" applyAlignment="1">
      <alignment horizontal="center" vertical="center" wrapText="1"/>
    </xf>
    <xf numFmtId="168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35" fillId="2" borderId="1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4" fontId="27" fillId="2" borderId="1" xfId="0" applyNumberFormat="1" applyFont="1" applyFill="1" applyBorder="1" applyAlignment="1">
      <alignment vertical="center" wrapText="1"/>
    </xf>
    <xf numFmtId="170" fontId="12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169" fontId="12" fillId="2" borderId="1" xfId="0" applyNumberFormat="1" applyFont="1" applyFill="1" applyBorder="1" applyAlignment="1">
      <alignment horizontal="center"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vertical="center" wrapText="1"/>
    </xf>
    <xf numFmtId="0" fontId="35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35" fillId="2" borderId="1" xfId="0" applyNumberFormat="1" applyFont="1" applyFill="1" applyBorder="1" applyAlignment="1">
      <alignment horizontal="center" vertical="center"/>
    </xf>
    <xf numFmtId="49" fontId="35" fillId="2" borderId="1" xfId="0" applyNumberFormat="1" applyFont="1" applyFill="1" applyBorder="1" applyAlignment="1">
      <alignment vertical="center"/>
    </xf>
    <xf numFmtId="0" fontId="35" fillId="2" borderId="1" xfId="0" applyFont="1" applyFill="1" applyBorder="1" applyAlignment="1">
      <alignment vertical="center"/>
    </xf>
    <xf numFmtId="4" fontId="35" fillId="2" borderId="1" xfId="0" applyNumberFormat="1" applyFont="1" applyFill="1" applyBorder="1" applyAlignment="1">
      <alignment horizontal="right" vertical="center"/>
    </xf>
    <xf numFmtId="167" fontId="12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4" fontId="36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35" fillId="0" borderId="1" xfId="0" applyNumberFormat="1" applyFont="1" applyBorder="1" applyAlignment="1">
      <alignment horizontal="right" vertical="center" wrapText="1"/>
    </xf>
    <xf numFmtId="4" fontId="12" fillId="0" borderId="2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1" fontId="27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37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Alignment="1">
      <alignment horizontal="right"/>
    </xf>
    <xf numFmtId="49" fontId="2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/>
    <xf numFmtId="4" fontId="26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2" fontId="27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26" fillId="0" borderId="1" xfId="0" applyFont="1" applyBorder="1" applyAlignment="1">
      <alignment horizontal="left" vertical="center"/>
    </xf>
    <xf numFmtId="0" fontId="38" fillId="0" borderId="0" xfId="0" applyFont="1"/>
    <xf numFmtId="0" fontId="2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2"/>
  <sheetViews>
    <sheetView workbookViewId="0">
      <selection activeCell="A5" sqref="A5:XFD5"/>
    </sheetView>
  </sheetViews>
  <sheetFormatPr defaultRowHeight="15" x14ac:dyDescent="0.25"/>
  <cols>
    <col min="2" max="2" width="39.42578125" customWidth="1"/>
    <col min="3" max="3" width="15.140625" customWidth="1"/>
    <col min="4" max="4" width="15.28515625" customWidth="1"/>
    <col min="5" max="5" width="12.7109375" customWidth="1"/>
    <col min="6" max="6" width="13.28515625" customWidth="1"/>
  </cols>
  <sheetData>
    <row r="1" spans="1:6" ht="18.75" x14ac:dyDescent="0.25">
      <c r="A1" s="34"/>
      <c r="B1" s="34"/>
      <c r="C1" s="34"/>
      <c r="D1" s="16" t="s">
        <v>152</v>
      </c>
      <c r="E1" s="34"/>
      <c r="F1" s="34"/>
    </row>
    <row r="2" spans="1:6" ht="18.75" x14ac:dyDescent="0.25">
      <c r="A2" s="34"/>
      <c r="B2" s="34"/>
      <c r="C2" s="34"/>
      <c r="D2" s="17" t="s">
        <v>383</v>
      </c>
      <c r="E2" s="34"/>
      <c r="F2" s="34"/>
    </row>
    <row r="3" spans="1:6" ht="18.75" x14ac:dyDescent="0.25">
      <c r="A3" s="166" t="s">
        <v>150</v>
      </c>
      <c r="B3" s="166"/>
      <c r="C3" s="166"/>
      <c r="D3" s="166"/>
      <c r="E3" s="166"/>
      <c r="F3" s="166"/>
    </row>
    <row r="4" spans="1:6" ht="18.75" x14ac:dyDescent="0.25">
      <c r="A4" s="166" t="s">
        <v>359</v>
      </c>
      <c r="B4" s="166"/>
      <c r="C4" s="166"/>
      <c r="D4" s="166"/>
      <c r="E4" s="166"/>
      <c r="F4" s="166"/>
    </row>
    <row r="5" spans="1:6" x14ac:dyDescent="0.25">
      <c r="A5" s="35" t="s">
        <v>385</v>
      </c>
      <c r="B5" s="34"/>
      <c r="C5" s="34"/>
      <c r="D5" s="34"/>
      <c r="E5" s="34"/>
      <c r="F5" s="34"/>
    </row>
    <row r="6" spans="1:6" x14ac:dyDescent="0.25">
      <c r="A6" s="35"/>
      <c r="B6" s="34"/>
      <c r="C6" s="34"/>
      <c r="D6" s="34"/>
      <c r="E6" s="34"/>
      <c r="F6" s="34" t="s">
        <v>151</v>
      </c>
    </row>
    <row r="7" spans="1:6" x14ac:dyDescent="0.25">
      <c r="A7" s="167" t="s">
        <v>64</v>
      </c>
      <c r="B7" s="167" t="s">
        <v>65</v>
      </c>
      <c r="C7" s="167" t="s">
        <v>66</v>
      </c>
      <c r="D7" s="167" t="s">
        <v>9</v>
      </c>
      <c r="E7" s="167" t="s">
        <v>10</v>
      </c>
      <c r="F7" s="167"/>
    </row>
    <row r="8" spans="1:6" ht="25.5" x14ac:dyDescent="0.25">
      <c r="A8" s="167"/>
      <c r="B8" s="167"/>
      <c r="C8" s="167"/>
      <c r="D8" s="167"/>
      <c r="E8" s="22" t="s">
        <v>67</v>
      </c>
      <c r="F8" s="22" t="s">
        <v>68</v>
      </c>
    </row>
    <row r="9" spans="1:6" x14ac:dyDescent="0.25">
      <c r="A9" s="32">
        <v>1</v>
      </c>
      <c r="B9" s="32">
        <v>2</v>
      </c>
      <c r="C9" s="32">
        <v>3</v>
      </c>
      <c r="D9" s="32">
        <v>4</v>
      </c>
      <c r="E9" s="32">
        <v>5</v>
      </c>
      <c r="F9" s="32">
        <v>6</v>
      </c>
    </row>
    <row r="10" spans="1:6" x14ac:dyDescent="0.25">
      <c r="A10" s="72">
        <v>10000000</v>
      </c>
      <c r="B10" s="23" t="s">
        <v>69</v>
      </c>
      <c r="C10" s="24">
        <f>SUM(D10:E10)</f>
        <v>529503500</v>
      </c>
      <c r="D10" s="24">
        <f>SUM(D11+D20+D30+D38+D54)</f>
        <v>528838200</v>
      </c>
      <c r="E10" s="24">
        <f>SUM(E11+E20+E30+E38+E54)</f>
        <v>665300</v>
      </c>
      <c r="F10" s="24">
        <f>SUM(F11+F20+F30+F38+F54)</f>
        <v>0</v>
      </c>
    </row>
    <row r="11" spans="1:6" ht="25.5" x14ac:dyDescent="0.25">
      <c r="A11" s="72">
        <v>11000000</v>
      </c>
      <c r="B11" s="23" t="s">
        <v>70</v>
      </c>
      <c r="C11" s="24">
        <f t="shared" ref="C11:C77" si="0">SUM(D11:E11)</f>
        <v>283505000</v>
      </c>
      <c r="D11" s="25">
        <f>SUM(D12+D18)</f>
        <v>283505000</v>
      </c>
      <c r="E11" s="25">
        <v>0</v>
      </c>
      <c r="F11" s="25">
        <v>0</v>
      </c>
    </row>
    <row r="12" spans="1:6" x14ac:dyDescent="0.25">
      <c r="A12" s="26">
        <v>11010000</v>
      </c>
      <c r="B12" s="27" t="s">
        <v>71</v>
      </c>
      <c r="C12" s="24">
        <f t="shared" si="0"/>
        <v>283385000</v>
      </c>
      <c r="D12" s="25">
        <f>SUM(D13:D17)</f>
        <v>283385000</v>
      </c>
      <c r="E12" s="25">
        <f t="shared" ref="E12:F12" si="1">SUM(E13:E17)</f>
        <v>0</v>
      </c>
      <c r="F12" s="25">
        <f t="shared" si="1"/>
        <v>0</v>
      </c>
    </row>
    <row r="13" spans="1:6" ht="38.25" x14ac:dyDescent="0.25">
      <c r="A13" s="26">
        <v>11010100</v>
      </c>
      <c r="B13" s="27" t="s">
        <v>72</v>
      </c>
      <c r="C13" s="24">
        <f t="shared" si="0"/>
        <v>271315000</v>
      </c>
      <c r="D13" s="28">
        <v>271315000</v>
      </c>
      <c r="E13" s="29"/>
      <c r="F13" s="29"/>
    </row>
    <row r="14" spans="1:6" ht="38.25" x14ac:dyDescent="0.25">
      <c r="A14" s="26">
        <v>11010400</v>
      </c>
      <c r="B14" s="27" t="s">
        <v>73</v>
      </c>
      <c r="C14" s="24">
        <f t="shared" si="0"/>
        <v>4505000</v>
      </c>
      <c r="D14" s="28">
        <v>4505000</v>
      </c>
      <c r="E14" s="29"/>
      <c r="F14" s="29"/>
    </row>
    <row r="15" spans="1:6" ht="38.25" x14ac:dyDescent="0.25">
      <c r="A15" s="26">
        <v>11010500</v>
      </c>
      <c r="B15" s="27" t="s">
        <v>74</v>
      </c>
      <c r="C15" s="24">
        <f t="shared" si="0"/>
        <v>6600000</v>
      </c>
      <c r="D15" s="28">
        <v>6600000</v>
      </c>
      <c r="E15" s="29"/>
      <c r="F15" s="29"/>
    </row>
    <row r="16" spans="1:6" ht="25.5" x14ac:dyDescent="0.25">
      <c r="A16" s="56">
        <v>11011200</v>
      </c>
      <c r="B16" s="62" t="s">
        <v>276</v>
      </c>
      <c r="C16" s="24">
        <f t="shared" si="0"/>
        <v>900000</v>
      </c>
      <c r="D16" s="28">
        <v>900000</v>
      </c>
      <c r="E16" s="29"/>
      <c r="F16" s="29"/>
    </row>
    <row r="17" spans="1:6" ht="38.25" x14ac:dyDescent="0.25">
      <c r="A17" s="56">
        <v>11011300</v>
      </c>
      <c r="B17" s="62" t="s">
        <v>277</v>
      </c>
      <c r="C17" s="24">
        <f t="shared" si="0"/>
        <v>65000</v>
      </c>
      <c r="D17" s="28">
        <v>65000</v>
      </c>
      <c r="E17" s="29"/>
      <c r="F17" s="29"/>
    </row>
    <row r="18" spans="1:6" x14ac:dyDescent="0.25">
      <c r="A18" s="72">
        <v>11020000</v>
      </c>
      <c r="B18" s="23" t="s">
        <v>75</v>
      </c>
      <c r="C18" s="24">
        <f t="shared" si="0"/>
        <v>120000</v>
      </c>
      <c r="D18" s="25">
        <f>SUM(D19)</f>
        <v>120000</v>
      </c>
      <c r="E18" s="28"/>
      <c r="F18" s="28"/>
    </row>
    <row r="19" spans="1:6" ht="25.5" x14ac:dyDescent="0.25">
      <c r="A19" s="26">
        <v>11020200</v>
      </c>
      <c r="B19" s="27" t="s">
        <v>76</v>
      </c>
      <c r="C19" s="24">
        <f t="shared" si="0"/>
        <v>120000</v>
      </c>
      <c r="D19" s="28">
        <v>120000</v>
      </c>
      <c r="E19" s="28"/>
      <c r="F19" s="28"/>
    </row>
    <row r="20" spans="1:6" ht="25.5" x14ac:dyDescent="0.25">
      <c r="A20" s="72">
        <v>13000000</v>
      </c>
      <c r="B20" s="23" t="s">
        <v>77</v>
      </c>
      <c r="C20" s="24">
        <f t="shared" si="0"/>
        <v>41365000</v>
      </c>
      <c r="D20" s="25">
        <f>SUM(D21+D24+D28)</f>
        <v>41365000</v>
      </c>
      <c r="E20" s="25">
        <f t="shared" ref="E20:F20" si="2">SUM(E21+E24+E28)</f>
        <v>0</v>
      </c>
      <c r="F20" s="25">
        <f t="shared" si="2"/>
        <v>0</v>
      </c>
    </row>
    <row r="21" spans="1:6" ht="25.5" x14ac:dyDescent="0.25">
      <c r="A21" s="72">
        <v>13010000</v>
      </c>
      <c r="B21" s="23" t="s">
        <v>78</v>
      </c>
      <c r="C21" s="24">
        <f t="shared" si="0"/>
        <v>1310000</v>
      </c>
      <c r="D21" s="25">
        <f>SUM(D22:D23)</f>
        <v>1310000</v>
      </c>
      <c r="E21" s="25">
        <v>0</v>
      </c>
      <c r="F21" s="25">
        <v>0</v>
      </c>
    </row>
    <row r="22" spans="1:6" ht="51" x14ac:dyDescent="0.25">
      <c r="A22" s="26">
        <v>13010100</v>
      </c>
      <c r="B22" s="27" t="s">
        <v>79</v>
      </c>
      <c r="C22" s="24">
        <f t="shared" si="0"/>
        <v>360000</v>
      </c>
      <c r="D22" s="28">
        <v>360000</v>
      </c>
      <c r="E22" s="28"/>
      <c r="F22" s="29"/>
    </row>
    <row r="23" spans="1:6" ht="63.75" x14ac:dyDescent="0.25">
      <c r="A23" s="26">
        <v>13010200</v>
      </c>
      <c r="B23" s="27" t="s">
        <v>80</v>
      </c>
      <c r="C23" s="24">
        <f t="shared" si="0"/>
        <v>950000</v>
      </c>
      <c r="D23" s="28">
        <v>950000</v>
      </c>
      <c r="E23" s="28"/>
      <c r="F23" s="29"/>
    </row>
    <row r="24" spans="1:6" x14ac:dyDescent="0.25">
      <c r="A24" s="72">
        <v>13030000</v>
      </c>
      <c r="B24" s="23" t="s">
        <v>81</v>
      </c>
      <c r="C24" s="24">
        <f>SUM(D24:E24)</f>
        <v>40015000</v>
      </c>
      <c r="D24" s="25">
        <f>SUM(D25:D27)</f>
        <v>40015000</v>
      </c>
      <c r="E24" s="25">
        <v>0</v>
      </c>
      <c r="F24" s="25">
        <v>0</v>
      </c>
    </row>
    <row r="25" spans="1:6" ht="38.25" x14ac:dyDescent="0.25">
      <c r="A25" s="26">
        <v>13030100</v>
      </c>
      <c r="B25" s="27" t="s">
        <v>82</v>
      </c>
      <c r="C25" s="24">
        <f t="shared" si="0"/>
        <v>580000</v>
      </c>
      <c r="D25" s="28">
        <v>580000</v>
      </c>
      <c r="E25" s="28"/>
      <c r="F25" s="28"/>
    </row>
    <row r="26" spans="1:6" ht="25.5" x14ac:dyDescent="0.25">
      <c r="A26" s="26">
        <v>13030700</v>
      </c>
      <c r="B26" s="27" t="s">
        <v>83</v>
      </c>
      <c r="C26" s="24">
        <f t="shared" si="0"/>
        <v>30090000</v>
      </c>
      <c r="D26" s="28">
        <v>30090000</v>
      </c>
      <c r="E26" s="29"/>
      <c r="F26" s="29"/>
    </row>
    <row r="27" spans="1:6" ht="25.5" x14ac:dyDescent="0.25">
      <c r="A27" s="26">
        <v>13030800</v>
      </c>
      <c r="B27" s="27" t="s">
        <v>84</v>
      </c>
      <c r="C27" s="24">
        <f t="shared" si="0"/>
        <v>9345000</v>
      </c>
      <c r="D27" s="28">
        <v>9345000</v>
      </c>
      <c r="E27" s="29"/>
      <c r="F27" s="29"/>
    </row>
    <row r="28" spans="1:6" ht="25.5" x14ac:dyDescent="0.25">
      <c r="A28" s="70">
        <v>13040000</v>
      </c>
      <c r="B28" s="57" t="s">
        <v>278</v>
      </c>
      <c r="C28" s="24">
        <f t="shared" si="0"/>
        <v>40000</v>
      </c>
      <c r="D28" s="25">
        <f>SUM(D29)</f>
        <v>40000</v>
      </c>
      <c r="E28" s="25">
        <f t="shared" ref="E28:F28" si="3">SUM(E29)</f>
        <v>0</v>
      </c>
      <c r="F28" s="25">
        <f t="shared" si="3"/>
        <v>0</v>
      </c>
    </row>
    <row r="29" spans="1:6" ht="38.25" x14ac:dyDescent="0.25">
      <c r="A29" s="26">
        <v>13040100</v>
      </c>
      <c r="B29" s="27" t="s">
        <v>85</v>
      </c>
      <c r="C29" s="24">
        <f t="shared" si="0"/>
        <v>40000</v>
      </c>
      <c r="D29" s="28">
        <v>40000</v>
      </c>
      <c r="E29" s="29"/>
      <c r="F29" s="29"/>
    </row>
    <row r="30" spans="1:6" x14ac:dyDescent="0.25">
      <c r="A30" s="72">
        <v>14000000</v>
      </c>
      <c r="B30" s="23" t="s">
        <v>86</v>
      </c>
      <c r="C30" s="24">
        <f t="shared" si="0"/>
        <v>48775000</v>
      </c>
      <c r="D30" s="25">
        <f>SUM(D31+D33+D35)</f>
        <v>48775000</v>
      </c>
      <c r="E30" s="25">
        <f t="shared" ref="E30:F30" si="4">SUM(E31+E33+E35)</f>
        <v>0</v>
      </c>
      <c r="F30" s="25">
        <f t="shared" si="4"/>
        <v>0</v>
      </c>
    </row>
    <row r="31" spans="1:6" ht="25.5" x14ac:dyDescent="0.25">
      <c r="A31" s="72">
        <v>14020000</v>
      </c>
      <c r="B31" s="23" t="s">
        <v>87</v>
      </c>
      <c r="C31" s="24">
        <f t="shared" si="0"/>
        <v>4200000</v>
      </c>
      <c r="D31" s="25">
        <f>SUM(D32)</f>
        <v>4200000</v>
      </c>
      <c r="E31" s="25">
        <v>0</v>
      </c>
      <c r="F31" s="25">
        <v>0</v>
      </c>
    </row>
    <row r="32" spans="1:6" x14ac:dyDescent="0.25">
      <c r="A32" s="26">
        <v>14021900</v>
      </c>
      <c r="B32" s="27" t="s">
        <v>88</v>
      </c>
      <c r="C32" s="24">
        <f t="shared" si="0"/>
        <v>4200000</v>
      </c>
      <c r="D32" s="28">
        <v>4200000</v>
      </c>
      <c r="E32" s="28"/>
      <c r="F32" s="28"/>
    </row>
    <row r="33" spans="1:6" ht="38.25" x14ac:dyDescent="0.25">
      <c r="A33" s="72">
        <v>14030000</v>
      </c>
      <c r="B33" s="23" t="s">
        <v>89</v>
      </c>
      <c r="C33" s="24">
        <f>SUM(D33:E33)</f>
        <v>33475000</v>
      </c>
      <c r="D33" s="25">
        <f>SUM(D34)</f>
        <v>33475000</v>
      </c>
      <c r="E33" s="25">
        <v>0</v>
      </c>
      <c r="F33" s="25">
        <v>0</v>
      </c>
    </row>
    <row r="34" spans="1:6" x14ac:dyDescent="0.25">
      <c r="A34" s="26">
        <v>14031900</v>
      </c>
      <c r="B34" s="27" t="s">
        <v>88</v>
      </c>
      <c r="C34" s="24">
        <f>SUM(D34:E34)</f>
        <v>33475000</v>
      </c>
      <c r="D34" s="28">
        <v>33475000</v>
      </c>
      <c r="E34" s="28"/>
      <c r="F34" s="29"/>
    </row>
    <row r="35" spans="1:6" ht="42" customHeight="1" x14ac:dyDescent="0.25">
      <c r="A35" s="70">
        <v>14040000</v>
      </c>
      <c r="B35" s="57" t="s">
        <v>279</v>
      </c>
      <c r="C35" s="24">
        <f t="shared" si="0"/>
        <v>11100000</v>
      </c>
      <c r="D35" s="25">
        <f>SUM(D36:D37)</f>
        <v>11100000</v>
      </c>
      <c r="E35" s="25">
        <f t="shared" ref="E35:F35" si="5">SUM(E36:E37)</f>
        <v>0</v>
      </c>
      <c r="F35" s="25">
        <f t="shared" si="5"/>
        <v>0</v>
      </c>
    </row>
    <row r="36" spans="1:6" ht="102" x14ac:dyDescent="0.25">
      <c r="A36" s="71">
        <v>14040100</v>
      </c>
      <c r="B36" s="27" t="s">
        <v>90</v>
      </c>
      <c r="C36" s="24">
        <f t="shared" si="0"/>
        <v>5900000</v>
      </c>
      <c r="D36" s="28">
        <v>5900000</v>
      </c>
      <c r="E36" s="28"/>
      <c r="F36" s="29"/>
    </row>
    <row r="37" spans="1:6" ht="76.5" x14ac:dyDescent="0.25">
      <c r="A37" s="71">
        <v>14040200</v>
      </c>
      <c r="B37" s="27" t="s">
        <v>91</v>
      </c>
      <c r="C37" s="24">
        <f t="shared" si="0"/>
        <v>5200000</v>
      </c>
      <c r="D37" s="28">
        <v>5200000</v>
      </c>
      <c r="E37" s="28"/>
      <c r="F37" s="29"/>
    </row>
    <row r="38" spans="1:6" x14ac:dyDescent="0.25">
      <c r="A38" s="72">
        <v>18000000</v>
      </c>
      <c r="B38" s="23" t="s">
        <v>92</v>
      </c>
      <c r="C38" s="24">
        <f t="shared" si="0"/>
        <v>155193200</v>
      </c>
      <c r="D38" s="25">
        <f>SUM(D39+D47+D50)</f>
        <v>155193200</v>
      </c>
      <c r="E38" s="25">
        <v>0</v>
      </c>
      <c r="F38" s="24">
        <v>0</v>
      </c>
    </row>
    <row r="39" spans="1:6" x14ac:dyDescent="0.25">
      <c r="A39" s="72">
        <v>18010000</v>
      </c>
      <c r="B39" s="23" t="s">
        <v>93</v>
      </c>
      <c r="C39" s="24">
        <f t="shared" si="0"/>
        <v>90830000</v>
      </c>
      <c r="D39" s="25">
        <f>SUM(D40:D46)</f>
        <v>90830000</v>
      </c>
      <c r="E39" s="25">
        <f>SUM(E40:E46)</f>
        <v>0</v>
      </c>
      <c r="F39" s="25">
        <f>SUM(F40:F46)</f>
        <v>0</v>
      </c>
    </row>
    <row r="40" spans="1:6" ht="51" x14ac:dyDescent="0.25">
      <c r="A40" s="26">
        <v>18010200</v>
      </c>
      <c r="B40" s="27" t="s">
        <v>94</v>
      </c>
      <c r="C40" s="24">
        <f t="shared" si="0"/>
        <v>2480000</v>
      </c>
      <c r="D40" s="28">
        <v>2480000</v>
      </c>
      <c r="E40" s="28"/>
      <c r="F40" s="29"/>
    </row>
    <row r="41" spans="1:6" ht="51" x14ac:dyDescent="0.25">
      <c r="A41" s="26">
        <v>18010300</v>
      </c>
      <c r="B41" s="27" t="s">
        <v>95</v>
      </c>
      <c r="C41" s="24">
        <f t="shared" si="0"/>
        <v>6500000</v>
      </c>
      <c r="D41" s="28">
        <v>6500000</v>
      </c>
      <c r="E41" s="28"/>
      <c r="F41" s="29"/>
    </row>
    <row r="42" spans="1:6" ht="51" x14ac:dyDescent="0.25">
      <c r="A42" s="26">
        <v>18010400</v>
      </c>
      <c r="B42" s="27" t="s">
        <v>96</v>
      </c>
      <c r="C42" s="24">
        <f t="shared" si="0"/>
        <v>6200000</v>
      </c>
      <c r="D42" s="28">
        <v>6200000</v>
      </c>
      <c r="E42" s="28"/>
      <c r="F42" s="29"/>
    </row>
    <row r="43" spans="1:6" x14ac:dyDescent="0.25">
      <c r="A43" s="26">
        <v>18010500</v>
      </c>
      <c r="B43" s="27" t="s">
        <v>97</v>
      </c>
      <c r="C43" s="24">
        <f t="shared" si="0"/>
        <v>20150000</v>
      </c>
      <c r="D43" s="28">
        <v>20150000</v>
      </c>
      <c r="E43" s="28"/>
      <c r="F43" s="29"/>
    </row>
    <row r="44" spans="1:6" x14ac:dyDescent="0.25">
      <c r="A44" s="26">
        <v>18010600</v>
      </c>
      <c r="B44" s="27" t="s">
        <v>98</v>
      </c>
      <c r="C44" s="24">
        <f t="shared" si="0"/>
        <v>47300000</v>
      </c>
      <c r="D44" s="28">
        <v>47300000</v>
      </c>
      <c r="E44" s="28"/>
      <c r="F44" s="29"/>
    </row>
    <row r="45" spans="1:6" x14ac:dyDescent="0.25">
      <c r="A45" s="26">
        <v>18010700</v>
      </c>
      <c r="B45" s="27" t="s">
        <v>99</v>
      </c>
      <c r="C45" s="24">
        <f t="shared" si="0"/>
        <v>1900000</v>
      </c>
      <c r="D45" s="28">
        <v>1900000</v>
      </c>
      <c r="E45" s="28"/>
      <c r="F45" s="29"/>
    </row>
    <row r="46" spans="1:6" x14ac:dyDescent="0.25">
      <c r="A46" s="26">
        <v>18010900</v>
      </c>
      <c r="B46" s="27" t="s">
        <v>100</v>
      </c>
      <c r="C46" s="24">
        <f t="shared" si="0"/>
        <v>6300000</v>
      </c>
      <c r="D46" s="28">
        <v>6300000</v>
      </c>
      <c r="E46" s="28"/>
      <c r="F46" s="29"/>
    </row>
    <row r="47" spans="1:6" x14ac:dyDescent="0.25">
      <c r="A47" s="22">
        <v>18030000</v>
      </c>
      <c r="B47" s="30" t="s">
        <v>101</v>
      </c>
      <c r="C47" s="24">
        <f t="shared" si="0"/>
        <v>47200</v>
      </c>
      <c r="D47" s="24">
        <f>SUM(D48:D49)</f>
        <v>47200</v>
      </c>
      <c r="E47" s="24">
        <v>0</v>
      </c>
      <c r="F47" s="31">
        <v>0</v>
      </c>
    </row>
    <row r="48" spans="1:6" ht="25.5" x14ac:dyDescent="0.25">
      <c r="A48" s="32">
        <v>18030100</v>
      </c>
      <c r="B48" s="9" t="s">
        <v>102</v>
      </c>
      <c r="C48" s="24">
        <f t="shared" si="0"/>
        <v>7200</v>
      </c>
      <c r="D48" s="31">
        <v>7200</v>
      </c>
      <c r="E48" s="31"/>
      <c r="F48" s="31"/>
    </row>
    <row r="49" spans="1:6" ht="25.5" x14ac:dyDescent="0.25">
      <c r="A49" s="32">
        <v>18030200</v>
      </c>
      <c r="B49" s="9" t="s">
        <v>103</v>
      </c>
      <c r="C49" s="24">
        <f t="shared" si="0"/>
        <v>40000</v>
      </c>
      <c r="D49" s="31">
        <v>40000</v>
      </c>
      <c r="E49" s="31"/>
      <c r="F49" s="31"/>
    </row>
    <row r="50" spans="1:6" x14ac:dyDescent="0.25">
      <c r="A50" s="22">
        <v>18050000</v>
      </c>
      <c r="B50" s="30" t="s">
        <v>104</v>
      </c>
      <c r="C50" s="24">
        <f t="shared" si="0"/>
        <v>64316000</v>
      </c>
      <c r="D50" s="24">
        <f>SUM(D51:D53)</f>
        <v>64316000</v>
      </c>
      <c r="E50" s="24">
        <v>0</v>
      </c>
      <c r="F50" s="31">
        <v>0</v>
      </c>
    </row>
    <row r="51" spans="1:6" x14ac:dyDescent="0.25">
      <c r="A51" s="32">
        <v>18050300</v>
      </c>
      <c r="B51" s="9" t="s">
        <v>105</v>
      </c>
      <c r="C51" s="24">
        <f t="shared" si="0"/>
        <v>5950000</v>
      </c>
      <c r="D51" s="31">
        <v>5950000</v>
      </c>
      <c r="E51" s="31"/>
      <c r="F51" s="31"/>
    </row>
    <row r="52" spans="1:6" x14ac:dyDescent="0.25">
      <c r="A52" s="32">
        <v>18050400</v>
      </c>
      <c r="B52" s="9" t="s">
        <v>106</v>
      </c>
      <c r="C52" s="24">
        <f t="shared" si="0"/>
        <v>58100000</v>
      </c>
      <c r="D52" s="31">
        <v>58100000</v>
      </c>
      <c r="E52" s="31"/>
      <c r="F52" s="31"/>
    </row>
    <row r="53" spans="1:6" ht="63.75" x14ac:dyDescent="0.25">
      <c r="A53" s="32">
        <v>18050500</v>
      </c>
      <c r="B53" s="9" t="s">
        <v>107</v>
      </c>
      <c r="C53" s="24">
        <f t="shared" si="0"/>
        <v>266000</v>
      </c>
      <c r="D53" s="31">
        <v>266000</v>
      </c>
      <c r="E53" s="31"/>
      <c r="F53" s="31"/>
    </row>
    <row r="54" spans="1:6" x14ac:dyDescent="0.25">
      <c r="A54" s="22">
        <v>19000000</v>
      </c>
      <c r="B54" s="30" t="s">
        <v>108</v>
      </c>
      <c r="C54" s="24">
        <f t="shared" si="0"/>
        <v>665300</v>
      </c>
      <c r="D54" s="24">
        <v>0</v>
      </c>
      <c r="E54" s="24">
        <f>SUM(E55)</f>
        <v>665300</v>
      </c>
      <c r="F54" s="31">
        <v>0</v>
      </c>
    </row>
    <row r="55" spans="1:6" x14ac:dyDescent="0.25">
      <c r="A55" s="32">
        <v>19010000</v>
      </c>
      <c r="B55" s="9" t="s">
        <v>109</v>
      </c>
      <c r="C55" s="24">
        <f t="shared" si="0"/>
        <v>665300</v>
      </c>
      <c r="D55" s="31">
        <v>0</v>
      </c>
      <c r="E55" s="24">
        <f>SUM(E56:E58)</f>
        <v>665300</v>
      </c>
      <c r="F55" s="31">
        <v>0</v>
      </c>
    </row>
    <row r="56" spans="1:6" ht="63.75" x14ac:dyDescent="0.25">
      <c r="A56" s="32">
        <v>19010100</v>
      </c>
      <c r="B56" s="9" t="s">
        <v>110</v>
      </c>
      <c r="C56" s="24">
        <f t="shared" si="0"/>
        <v>515000</v>
      </c>
      <c r="D56" s="31"/>
      <c r="E56" s="31">
        <v>515000</v>
      </c>
      <c r="F56" s="31"/>
    </row>
    <row r="57" spans="1:6" ht="25.5" x14ac:dyDescent="0.25">
      <c r="A57" s="32">
        <v>19010200</v>
      </c>
      <c r="B57" s="9" t="s">
        <v>111</v>
      </c>
      <c r="C57" s="24">
        <f t="shared" si="0"/>
        <v>50300</v>
      </c>
      <c r="D57" s="31"/>
      <c r="E57" s="31">
        <v>50300</v>
      </c>
      <c r="F57" s="31"/>
    </row>
    <row r="58" spans="1:6" ht="51" x14ac:dyDescent="0.25">
      <c r="A58" s="32">
        <v>19010300</v>
      </c>
      <c r="B58" s="9" t="s">
        <v>112</v>
      </c>
      <c r="C58" s="24">
        <f t="shared" si="0"/>
        <v>100000</v>
      </c>
      <c r="D58" s="31"/>
      <c r="E58" s="31">
        <v>100000</v>
      </c>
      <c r="F58" s="31"/>
    </row>
    <row r="59" spans="1:6" x14ac:dyDescent="0.25">
      <c r="A59" s="22">
        <v>20000000</v>
      </c>
      <c r="B59" s="30" t="s">
        <v>113</v>
      </c>
      <c r="C59" s="24">
        <f t="shared" si="0"/>
        <v>35076040</v>
      </c>
      <c r="D59" s="24">
        <f>SUM(D60+D67+D79+D84)</f>
        <v>26493400</v>
      </c>
      <c r="E59" s="24">
        <f>SUM(E60+E67+E79+E84)</f>
        <v>8582640</v>
      </c>
      <c r="F59" s="24">
        <f>SUM(F60+F67+F79+F84)</f>
        <v>0</v>
      </c>
    </row>
    <row r="60" spans="1:6" ht="25.5" x14ac:dyDescent="0.25">
      <c r="A60" s="22">
        <v>21000000</v>
      </c>
      <c r="B60" s="30" t="s">
        <v>114</v>
      </c>
      <c r="C60" s="24">
        <f t="shared" si="0"/>
        <v>1147000</v>
      </c>
      <c r="D60" s="24">
        <f>SUM(D61+D63)</f>
        <v>1147000</v>
      </c>
      <c r="E60" s="24">
        <v>0</v>
      </c>
      <c r="F60" s="24">
        <v>0</v>
      </c>
    </row>
    <row r="61" spans="1:6" ht="102" x14ac:dyDescent="0.25">
      <c r="A61" s="22">
        <v>21010000</v>
      </c>
      <c r="B61" s="30" t="s">
        <v>115</v>
      </c>
      <c r="C61" s="24">
        <f t="shared" si="0"/>
        <v>120000</v>
      </c>
      <c r="D61" s="24">
        <f>SUM(D62)</f>
        <v>120000</v>
      </c>
      <c r="E61" s="24">
        <v>0</v>
      </c>
      <c r="F61" s="24">
        <v>0</v>
      </c>
    </row>
    <row r="62" spans="1:6" ht="51" x14ac:dyDescent="0.25">
      <c r="A62" s="32">
        <v>21010300</v>
      </c>
      <c r="B62" s="9" t="s">
        <v>116</v>
      </c>
      <c r="C62" s="24">
        <f t="shared" si="0"/>
        <v>120000</v>
      </c>
      <c r="D62" s="31">
        <v>120000</v>
      </c>
      <c r="E62" s="31"/>
      <c r="F62" s="31"/>
    </row>
    <row r="63" spans="1:6" x14ac:dyDescent="0.25">
      <c r="A63" s="22">
        <v>21080000</v>
      </c>
      <c r="B63" s="30" t="s">
        <v>117</v>
      </c>
      <c r="C63" s="24">
        <f t="shared" si="0"/>
        <v>1027000</v>
      </c>
      <c r="D63" s="24">
        <f>SUM(D64:D66)</f>
        <v>1027000</v>
      </c>
      <c r="E63" s="24">
        <v>0</v>
      </c>
      <c r="F63" s="24">
        <v>0</v>
      </c>
    </row>
    <row r="64" spans="1:6" x14ac:dyDescent="0.25">
      <c r="A64" s="32">
        <v>21081100</v>
      </c>
      <c r="B64" s="9" t="s">
        <v>118</v>
      </c>
      <c r="C64" s="24">
        <f t="shared" si="0"/>
        <v>370000</v>
      </c>
      <c r="D64" s="31">
        <v>370000</v>
      </c>
      <c r="E64" s="31"/>
      <c r="F64" s="31"/>
    </row>
    <row r="65" spans="1:6" ht="51" x14ac:dyDescent="0.25">
      <c r="A65" s="32">
        <v>21081500</v>
      </c>
      <c r="B65" s="9" t="s">
        <v>119</v>
      </c>
      <c r="C65" s="24">
        <f t="shared" si="0"/>
        <v>570000</v>
      </c>
      <c r="D65" s="31">
        <v>570000</v>
      </c>
      <c r="E65" s="31"/>
      <c r="F65" s="31"/>
    </row>
    <row r="66" spans="1:6" ht="51" x14ac:dyDescent="0.25">
      <c r="A66" s="33">
        <v>21081800</v>
      </c>
      <c r="B66" s="9" t="s">
        <v>120</v>
      </c>
      <c r="C66" s="24">
        <f t="shared" si="0"/>
        <v>87000</v>
      </c>
      <c r="D66" s="31">
        <v>87000</v>
      </c>
      <c r="E66" s="31"/>
      <c r="F66" s="31"/>
    </row>
    <row r="67" spans="1:6" ht="25.5" x14ac:dyDescent="0.25">
      <c r="A67" s="22">
        <v>22000000</v>
      </c>
      <c r="B67" s="30" t="s">
        <v>121</v>
      </c>
      <c r="C67" s="24">
        <f t="shared" si="0"/>
        <v>5138400</v>
      </c>
      <c r="D67" s="24">
        <f>SUM(D68+D73+D75+D78)</f>
        <v>5138400</v>
      </c>
      <c r="E67" s="24">
        <v>0</v>
      </c>
      <c r="F67" s="24">
        <v>0</v>
      </c>
    </row>
    <row r="68" spans="1:6" x14ac:dyDescent="0.25">
      <c r="A68" s="22">
        <v>22010000</v>
      </c>
      <c r="B68" s="30" t="s">
        <v>122</v>
      </c>
      <c r="C68" s="24">
        <f t="shared" si="0"/>
        <v>2904800</v>
      </c>
      <c r="D68" s="24">
        <f>SUM(D69:D72)</f>
        <v>2904800</v>
      </c>
      <c r="E68" s="24"/>
      <c r="F68" s="24"/>
    </row>
    <row r="69" spans="1:6" ht="51" x14ac:dyDescent="0.25">
      <c r="A69" s="32">
        <v>22010300</v>
      </c>
      <c r="B69" s="9" t="s">
        <v>123</v>
      </c>
      <c r="C69" s="24">
        <f t="shared" si="0"/>
        <v>63800</v>
      </c>
      <c r="D69" s="31">
        <v>63800</v>
      </c>
      <c r="E69" s="31"/>
      <c r="F69" s="31"/>
    </row>
    <row r="70" spans="1:6" ht="25.5" x14ac:dyDescent="0.25">
      <c r="A70" s="32">
        <v>22012500</v>
      </c>
      <c r="B70" s="9" t="s">
        <v>124</v>
      </c>
      <c r="C70" s="24">
        <f t="shared" si="0"/>
        <v>2400000</v>
      </c>
      <c r="D70" s="31">
        <v>2400000</v>
      </c>
      <c r="E70" s="31"/>
      <c r="F70" s="31"/>
    </row>
    <row r="71" spans="1:6" ht="38.25" x14ac:dyDescent="0.25">
      <c r="A71" s="32">
        <v>22012600</v>
      </c>
      <c r="B71" s="9" t="s">
        <v>125</v>
      </c>
      <c r="C71" s="24">
        <f t="shared" si="0"/>
        <v>440000</v>
      </c>
      <c r="D71" s="31">
        <v>440000</v>
      </c>
      <c r="E71" s="31"/>
      <c r="F71" s="31"/>
    </row>
    <row r="72" spans="1:6" ht="89.25" x14ac:dyDescent="0.25">
      <c r="A72" s="32">
        <v>22012900</v>
      </c>
      <c r="B72" s="9" t="s">
        <v>126</v>
      </c>
      <c r="C72" s="24">
        <f t="shared" si="0"/>
        <v>1000</v>
      </c>
      <c r="D72" s="31">
        <v>1000</v>
      </c>
      <c r="E72" s="31"/>
      <c r="F72" s="31"/>
    </row>
    <row r="73" spans="1:6" ht="38.25" x14ac:dyDescent="0.25">
      <c r="A73" s="70">
        <v>22080000</v>
      </c>
      <c r="B73" s="57" t="s">
        <v>280</v>
      </c>
      <c r="C73" s="24">
        <f t="shared" si="0"/>
        <v>2200000</v>
      </c>
      <c r="D73" s="24">
        <f>SUM(D74)</f>
        <v>2200000</v>
      </c>
      <c r="E73" s="24">
        <f t="shared" ref="E73:F73" si="6">SUM(E74)</f>
        <v>0</v>
      </c>
      <c r="F73" s="24">
        <f t="shared" si="6"/>
        <v>0</v>
      </c>
    </row>
    <row r="74" spans="1:6" ht="51" x14ac:dyDescent="0.25">
      <c r="A74" s="56">
        <v>22080400</v>
      </c>
      <c r="B74" s="62" t="s">
        <v>281</v>
      </c>
      <c r="C74" s="24">
        <f t="shared" si="0"/>
        <v>2200000</v>
      </c>
      <c r="D74" s="31">
        <v>2200000</v>
      </c>
      <c r="E74" s="31"/>
      <c r="F74" s="31"/>
    </row>
    <row r="75" spans="1:6" x14ac:dyDescent="0.25">
      <c r="A75" s="72">
        <v>22090000</v>
      </c>
      <c r="B75" s="23" t="s">
        <v>127</v>
      </c>
      <c r="C75" s="24">
        <f t="shared" si="0"/>
        <v>29500</v>
      </c>
      <c r="D75" s="25">
        <f>SUM(D76:D77)</f>
        <v>29500</v>
      </c>
      <c r="E75" s="25">
        <v>0</v>
      </c>
      <c r="F75" s="25">
        <v>0</v>
      </c>
    </row>
    <row r="76" spans="1:6" ht="51" x14ac:dyDescent="0.25">
      <c r="A76" s="26">
        <v>22090100</v>
      </c>
      <c r="B76" s="27" t="s">
        <v>128</v>
      </c>
      <c r="C76" s="24">
        <f t="shared" si="0"/>
        <v>20000</v>
      </c>
      <c r="D76" s="28">
        <v>20000</v>
      </c>
      <c r="E76" s="28"/>
      <c r="F76" s="29"/>
    </row>
    <row r="77" spans="1:6" ht="38.25" x14ac:dyDescent="0.25">
      <c r="A77" s="26">
        <v>22090400</v>
      </c>
      <c r="B77" s="27" t="s">
        <v>129</v>
      </c>
      <c r="C77" s="24">
        <f t="shared" si="0"/>
        <v>9500</v>
      </c>
      <c r="D77" s="28">
        <v>9500</v>
      </c>
      <c r="E77" s="28"/>
      <c r="F77" s="29"/>
    </row>
    <row r="78" spans="1:6" ht="63.75" x14ac:dyDescent="0.25">
      <c r="A78" s="26">
        <v>22130000</v>
      </c>
      <c r="B78" s="27" t="s">
        <v>130</v>
      </c>
      <c r="C78" s="24">
        <f t="shared" ref="C78:C103" si="7">SUM(D78:E78)</f>
        <v>4100</v>
      </c>
      <c r="D78" s="28">
        <v>4100</v>
      </c>
      <c r="E78" s="28"/>
      <c r="F78" s="29"/>
    </row>
    <row r="79" spans="1:6" x14ac:dyDescent="0.25">
      <c r="A79" s="72">
        <v>24000000</v>
      </c>
      <c r="B79" s="23" t="s">
        <v>131</v>
      </c>
      <c r="C79" s="24">
        <f t="shared" si="7"/>
        <v>20248000</v>
      </c>
      <c r="D79" s="25">
        <f>SUM(D80)</f>
        <v>20208000</v>
      </c>
      <c r="E79" s="25">
        <f t="shared" ref="E79:F79" si="8">SUM(E80)</f>
        <v>40000</v>
      </c>
      <c r="F79" s="25">
        <f t="shared" si="8"/>
        <v>0</v>
      </c>
    </row>
    <row r="80" spans="1:6" x14ac:dyDescent="0.25">
      <c r="A80" s="72">
        <v>24060000</v>
      </c>
      <c r="B80" s="23" t="s">
        <v>117</v>
      </c>
      <c r="C80" s="24">
        <f t="shared" si="7"/>
        <v>20248000</v>
      </c>
      <c r="D80" s="25">
        <f>SUM(D81:D83)</f>
        <v>20208000</v>
      </c>
      <c r="E80" s="25">
        <f t="shared" ref="E80:F80" si="9">SUM(E81:E83)</f>
        <v>40000</v>
      </c>
      <c r="F80" s="25">
        <f t="shared" si="9"/>
        <v>0</v>
      </c>
    </row>
    <row r="81" spans="1:6" x14ac:dyDescent="0.25">
      <c r="A81" s="26">
        <v>24060300</v>
      </c>
      <c r="B81" s="27" t="s">
        <v>117</v>
      </c>
      <c r="C81" s="24">
        <f t="shared" si="7"/>
        <v>305000</v>
      </c>
      <c r="D81" s="28">
        <v>305000</v>
      </c>
      <c r="E81" s="28"/>
      <c r="F81" s="31"/>
    </row>
    <row r="82" spans="1:6" ht="51" x14ac:dyDescent="0.25">
      <c r="A82" s="26">
        <v>24062100</v>
      </c>
      <c r="B82" s="27" t="s">
        <v>132</v>
      </c>
      <c r="C82" s="24">
        <f t="shared" si="7"/>
        <v>40000</v>
      </c>
      <c r="D82" s="28"/>
      <c r="E82" s="28">
        <v>40000</v>
      </c>
      <c r="F82" s="29"/>
    </row>
    <row r="83" spans="1:6" ht="76.5" x14ac:dyDescent="0.25">
      <c r="A83" s="26">
        <v>24062200</v>
      </c>
      <c r="B83" s="27" t="s">
        <v>133</v>
      </c>
      <c r="C83" s="24">
        <f t="shared" si="7"/>
        <v>19903000</v>
      </c>
      <c r="D83" s="28">
        <v>19903000</v>
      </c>
      <c r="E83" s="28"/>
      <c r="F83" s="29"/>
    </row>
    <row r="84" spans="1:6" x14ac:dyDescent="0.25">
      <c r="A84" s="22">
        <v>25000000</v>
      </c>
      <c r="B84" s="30" t="s">
        <v>134</v>
      </c>
      <c r="C84" s="24">
        <f t="shared" si="7"/>
        <v>8542640</v>
      </c>
      <c r="D84" s="24">
        <f>SUM(D85)</f>
        <v>0</v>
      </c>
      <c r="E84" s="24">
        <f>SUM(E85)</f>
        <v>8542640</v>
      </c>
      <c r="F84" s="24">
        <v>0</v>
      </c>
    </row>
    <row r="85" spans="1:6" ht="38.25" x14ac:dyDescent="0.25">
      <c r="A85" s="22">
        <v>25010000</v>
      </c>
      <c r="B85" s="30" t="s">
        <v>135</v>
      </c>
      <c r="C85" s="24">
        <f t="shared" si="7"/>
        <v>8542640</v>
      </c>
      <c r="D85" s="24">
        <f>SUM(D86)</f>
        <v>0</v>
      </c>
      <c r="E85" s="24">
        <f>SUM(E86)</f>
        <v>8542640</v>
      </c>
      <c r="F85" s="24">
        <v>0</v>
      </c>
    </row>
    <row r="86" spans="1:6" ht="25.5" x14ac:dyDescent="0.25">
      <c r="A86" s="9">
        <v>25010100</v>
      </c>
      <c r="B86" s="9" t="s">
        <v>136</v>
      </c>
      <c r="C86" s="24">
        <f t="shared" si="7"/>
        <v>8542640</v>
      </c>
      <c r="D86" s="31">
        <v>0</v>
      </c>
      <c r="E86" s="31">
        <v>8542640</v>
      </c>
      <c r="F86" s="31"/>
    </row>
    <row r="87" spans="1:6" x14ac:dyDescent="0.25">
      <c r="A87" s="70">
        <v>30000000</v>
      </c>
      <c r="B87" s="57" t="s">
        <v>282</v>
      </c>
      <c r="C87" s="24">
        <f t="shared" si="7"/>
        <v>0</v>
      </c>
      <c r="D87" s="24">
        <f>SUM(D88)</f>
        <v>0</v>
      </c>
      <c r="E87" s="24">
        <f t="shared" ref="E87:F87" si="10">SUM(E88)</f>
        <v>0</v>
      </c>
      <c r="F87" s="24">
        <f t="shared" si="10"/>
        <v>0</v>
      </c>
    </row>
    <row r="88" spans="1:6" x14ac:dyDescent="0.25">
      <c r="A88" s="70">
        <v>31000000</v>
      </c>
      <c r="B88" s="57" t="s">
        <v>283</v>
      </c>
      <c r="C88" s="24">
        <f t="shared" si="7"/>
        <v>0</v>
      </c>
      <c r="D88" s="24">
        <f>SUM(D89)</f>
        <v>0</v>
      </c>
      <c r="E88" s="24">
        <f t="shared" ref="E88:F88" si="11">SUM(E89)</f>
        <v>0</v>
      </c>
      <c r="F88" s="24">
        <f t="shared" si="11"/>
        <v>0</v>
      </c>
    </row>
    <row r="89" spans="1:6" ht="76.5" x14ac:dyDescent="0.25">
      <c r="A89" s="70">
        <v>31010000</v>
      </c>
      <c r="B89" s="57" t="s">
        <v>284</v>
      </c>
      <c r="C89" s="24">
        <f t="shared" si="7"/>
        <v>0</v>
      </c>
      <c r="D89" s="24">
        <f>SUM(D90)</f>
        <v>0</v>
      </c>
      <c r="E89" s="24">
        <f t="shared" ref="E89:F89" si="12">SUM(E90)</f>
        <v>0</v>
      </c>
      <c r="F89" s="24">
        <f t="shared" si="12"/>
        <v>0</v>
      </c>
    </row>
    <row r="90" spans="1:6" ht="76.5" x14ac:dyDescent="0.25">
      <c r="A90" s="56">
        <v>31010200</v>
      </c>
      <c r="B90" s="62" t="s">
        <v>285</v>
      </c>
      <c r="C90" s="24">
        <f t="shared" si="7"/>
        <v>0</v>
      </c>
      <c r="D90" s="31"/>
      <c r="E90" s="31"/>
      <c r="F90" s="31"/>
    </row>
    <row r="91" spans="1:6" ht="25.5" x14ac:dyDescent="0.25">
      <c r="A91" s="22"/>
      <c r="B91" s="30" t="s">
        <v>137</v>
      </c>
      <c r="C91" s="24">
        <f t="shared" si="7"/>
        <v>564579540</v>
      </c>
      <c r="D91" s="24">
        <f>SUM(D10+D59+D87)</f>
        <v>555331600</v>
      </c>
      <c r="E91" s="24">
        <f>SUM(E10+E59+E87)</f>
        <v>9247940</v>
      </c>
      <c r="F91" s="24">
        <f>SUM(F10+F59+F87)</f>
        <v>0</v>
      </c>
    </row>
    <row r="92" spans="1:6" x14ac:dyDescent="0.25">
      <c r="A92" s="22">
        <v>40000000</v>
      </c>
      <c r="B92" s="30" t="s">
        <v>138</v>
      </c>
      <c r="C92" s="24">
        <f t="shared" si="7"/>
        <v>131715945</v>
      </c>
      <c r="D92" s="24">
        <f>SUM(D93)</f>
        <v>131715945</v>
      </c>
      <c r="E92" s="24">
        <v>0</v>
      </c>
      <c r="F92" s="24">
        <v>0</v>
      </c>
    </row>
    <row r="93" spans="1:6" x14ac:dyDescent="0.25">
      <c r="A93" s="72">
        <v>41000000</v>
      </c>
      <c r="B93" s="23" t="s">
        <v>139</v>
      </c>
      <c r="C93" s="24">
        <f t="shared" si="7"/>
        <v>131715945</v>
      </c>
      <c r="D93" s="25">
        <f>SUM(D94+D96)</f>
        <v>131715945</v>
      </c>
      <c r="E93" s="25">
        <v>0</v>
      </c>
      <c r="F93" s="25">
        <v>0</v>
      </c>
    </row>
    <row r="94" spans="1:6" ht="25.5" x14ac:dyDescent="0.25">
      <c r="A94" s="72">
        <v>41030000</v>
      </c>
      <c r="B94" s="23" t="s">
        <v>140</v>
      </c>
      <c r="C94" s="24">
        <f t="shared" si="7"/>
        <v>129546700</v>
      </c>
      <c r="D94" s="25">
        <f>SUM(D95)</f>
        <v>129546700</v>
      </c>
      <c r="E94" s="25"/>
      <c r="F94" s="25"/>
    </row>
    <row r="95" spans="1:6" ht="25.5" x14ac:dyDescent="0.25">
      <c r="A95" s="26">
        <v>41033900</v>
      </c>
      <c r="B95" s="27" t="s">
        <v>141</v>
      </c>
      <c r="C95" s="24">
        <f t="shared" si="7"/>
        <v>129546700</v>
      </c>
      <c r="D95" s="28">
        <v>129546700</v>
      </c>
      <c r="E95" s="25"/>
      <c r="F95" s="25"/>
    </row>
    <row r="96" spans="1:6" ht="25.5" x14ac:dyDescent="0.25">
      <c r="A96" s="72">
        <v>41050000</v>
      </c>
      <c r="B96" s="23" t="s">
        <v>142</v>
      </c>
      <c r="C96" s="24">
        <f t="shared" si="7"/>
        <v>2169245</v>
      </c>
      <c r="D96" s="25">
        <f>SUM(D97+D98)</f>
        <v>2169245</v>
      </c>
      <c r="E96" s="25">
        <v>0</v>
      </c>
      <c r="F96" s="25">
        <v>0</v>
      </c>
    </row>
    <row r="97" spans="1:11" ht="63.75" x14ac:dyDescent="0.25">
      <c r="A97" s="26">
        <v>41051000</v>
      </c>
      <c r="B97" s="27" t="s">
        <v>143</v>
      </c>
      <c r="C97" s="24">
        <f t="shared" si="7"/>
        <v>2026900</v>
      </c>
      <c r="D97" s="28">
        <v>2026900</v>
      </c>
      <c r="E97" s="28"/>
      <c r="F97" s="28"/>
    </row>
    <row r="98" spans="1:11" ht="25.5" x14ac:dyDescent="0.25">
      <c r="A98" s="26">
        <v>41053900</v>
      </c>
      <c r="B98" s="27" t="s">
        <v>144</v>
      </c>
      <c r="C98" s="24">
        <f t="shared" si="7"/>
        <v>142345</v>
      </c>
      <c r="D98" s="28">
        <f>SUM(D99)</f>
        <v>142345</v>
      </c>
      <c r="E98" s="28">
        <v>0</v>
      </c>
      <c r="F98" s="28">
        <v>0</v>
      </c>
    </row>
    <row r="99" spans="1:11" x14ac:dyDescent="0.25">
      <c r="A99" s="26"/>
      <c r="B99" s="27" t="s">
        <v>145</v>
      </c>
      <c r="C99" s="24">
        <f t="shared" si="7"/>
        <v>142345</v>
      </c>
      <c r="D99" s="28">
        <f>SUM(D100:D102)</f>
        <v>142345</v>
      </c>
      <c r="E99" s="28">
        <v>0</v>
      </c>
      <c r="F99" s="28">
        <v>0</v>
      </c>
    </row>
    <row r="100" spans="1:11" ht="51" x14ac:dyDescent="0.25">
      <c r="A100" s="26"/>
      <c r="B100" s="27" t="s">
        <v>146</v>
      </c>
      <c r="C100" s="24">
        <f t="shared" si="7"/>
        <v>13420</v>
      </c>
      <c r="D100" s="28">
        <v>13420</v>
      </c>
      <c r="E100" s="28"/>
      <c r="F100" s="28"/>
    </row>
    <row r="101" spans="1:11" ht="38.25" x14ac:dyDescent="0.25">
      <c r="A101" s="26"/>
      <c r="B101" s="27" t="s">
        <v>147</v>
      </c>
      <c r="C101" s="24">
        <f t="shared" si="7"/>
        <v>56925</v>
      </c>
      <c r="D101" s="28">
        <v>56925</v>
      </c>
      <c r="E101" s="28"/>
      <c r="F101" s="28"/>
    </row>
    <row r="102" spans="1:11" x14ac:dyDescent="0.25">
      <c r="A102" s="26"/>
      <c r="B102" s="27" t="s">
        <v>148</v>
      </c>
      <c r="C102" s="24">
        <f t="shared" si="7"/>
        <v>72000</v>
      </c>
      <c r="D102" s="28">
        <v>72000</v>
      </c>
      <c r="E102" s="28"/>
      <c r="F102" s="28"/>
    </row>
    <row r="103" spans="1:11" x14ac:dyDescent="0.25">
      <c r="A103" s="32"/>
      <c r="B103" s="30" t="s">
        <v>149</v>
      </c>
      <c r="C103" s="24">
        <f t="shared" si="7"/>
        <v>696295485</v>
      </c>
      <c r="D103" s="24">
        <f>SUM(D91+D92)</f>
        <v>687047545</v>
      </c>
      <c r="E103" s="24">
        <f>SUM(E91+E92)</f>
        <v>9247940</v>
      </c>
      <c r="F103" s="24">
        <v>0</v>
      </c>
    </row>
    <row r="106" spans="1:11" ht="18.75" x14ac:dyDescent="0.3">
      <c r="B106" s="47" t="s">
        <v>250</v>
      </c>
      <c r="D106" s="47"/>
      <c r="E106" s="47" t="s">
        <v>251</v>
      </c>
      <c r="K106" s="47"/>
    </row>
    <row r="110" spans="1:11" x14ac:dyDescent="0.25">
      <c r="E110" s="73"/>
    </row>
    <row r="112" spans="1:11" x14ac:dyDescent="0.25">
      <c r="B112" s="73"/>
    </row>
  </sheetData>
  <mergeCells count="7">
    <mergeCell ref="A3:F3"/>
    <mergeCell ref="A4:F4"/>
    <mergeCell ref="A7:A8"/>
    <mergeCell ref="B7:B8"/>
    <mergeCell ref="C7:C8"/>
    <mergeCell ref="D7:D8"/>
    <mergeCell ref="E7:F7"/>
  </mergeCells>
  <pageMargins left="0.70866141732283472" right="0.31496062992125984" top="0.55118110236220474" bottom="0.55118110236220474" header="0.11811023622047245" footer="0.11811023622047245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6"/>
  <sheetViews>
    <sheetView workbookViewId="0">
      <selection activeCell="B29" sqref="B29"/>
    </sheetView>
  </sheetViews>
  <sheetFormatPr defaultRowHeight="15" x14ac:dyDescent="0.25"/>
  <cols>
    <col min="1" max="1" width="10.85546875" customWidth="1"/>
    <col min="2" max="2" width="57.28515625" customWidth="1"/>
    <col min="3" max="3" width="17.42578125" customWidth="1"/>
    <col min="4" max="4" width="18.85546875" customWidth="1"/>
    <col min="5" max="5" width="17" customWidth="1"/>
    <col min="6" max="6" width="17.5703125" customWidth="1"/>
  </cols>
  <sheetData>
    <row r="1" spans="1:6" ht="18.75" x14ac:dyDescent="0.25">
      <c r="A1" s="75"/>
      <c r="B1" s="75"/>
      <c r="C1" s="16"/>
      <c r="D1" s="16" t="s">
        <v>154</v>
      </c>
      <c r="E1" s="16"/>
      <c r="F1" s="16"/>
    </row>
    <row r="2" spans="1:6" ht="18.75" x14ac:dyDescent="0.25">
      <c r="A2" s="75"/>
      <c r="B2" s="75"/>
      <c r="C2" s="16"/>
      <c r="D2" s="16" t="s">
        <v>383</v>
      </c>
      <c r="E2" s="16"/>
      <c r="F2" s="16"/>
    </row>
    <row r="3" spans="1:6" x14ac:dyDescent="0.25">
      <c r="A3" s="75"/>
      <c r="B3" s="75"/>
      <c r="C3" s="76"/>
      <c r="D3" s="76"/>
      <c r="E3" s="76"/>
      <c r="F3" s="76"/>
    </row>
    <row r="4" spans="1:6" ht="15.75" customHeight="1" x14ac:dyDescent="0.25">
      <c r="A4" s="166" t="s">
        <v>317</v>
      </c>
      <c r="B4" s="166"/>
      <c r="C4" s="166"/>
      <c r="D4" s="166"/>
      <c r="E4" s="166"/>
      <c r="F4" s="166"/>
    </row>
    <row r="5" spans="1:6" x14ac:dyDescent="0.25">
      <c r="A5" s="168" t="s">
        <v>385</v>
      </c>
      <c r="B5" s="168"/>
      <c r="C5" s="168"/>
      <c r="D5" s="168"/>
      <c r="E5" s="168"/>
      <c r="F5" s="168"/>
    </row>
    <row r="6" spans="1:6" x14ac:dyDescent="0.25">
      <c r="A6" s="77"/>
      <c r="B6" s="77"/>
      <c r="C6" s="75"/>
      <c r="D6" s="77"/>
      <c r="E6" s="77"/>
      <c r="F6" s="78" t="s">
        <v>301</v>
      </c>
    </row>
    <row r="7" spans="1:6" ht="15.75" customHeight="1" x14ac:dyDescent="0.25">
      <c r="A7" s="169" t="s">
        <v>64</v>
      </c>
      <c r="B7" s="169" t="s">
        <v>155</v>
      </c>
      <c r="C7" s="169" t="s">
        <v>66</v>
      </c>
      <c r="D7" s="169" t="s">
        <v>9</v>
      </c>
      <c r="E7" s="170" t="s">
        <v>10</v>
      </c>
      <c r="F7" s="171"/>
    </row>
    <row r="8" spans="1:6" ht="24" x14ac:dyDescent="0.25">
      <c r="A8" s="169"/>
      <c r="B8" s="169"/>
      <c r="C8" s="169"/>
      <c r="D8" s="169"/>
      <c r="E8" s="79" t="s">
        <v>66</v>
      </c>
      <c r="F8" s="79" t="s">
        <v>12</v>
      </c>
    </row>
    <row r="9" spans="1:6" x14ac:dyDescent="0.25">
      <c r="A9" s="80">
        <v>1</v>
      </c>
      <c r="B9" s="80">
        <v>2</v>
      </c>
      <c r="C9" s="80">
        <v>3</v>
      </c>
      <c r="D9" s="80">
        <v>4</v>
      </c>
      <c r="E9" s="80">
        <v>5</v>
      </c>
      <c r="F9" s="80">
        <v>6</v>
      </c>
    </row>
    <row r="10" spans="1:6" x14ac:dyDescent="0.25">
      <c r="A10" s="81" t="s">
        <v>302</v>
      </c>
      <c r="B10" s="81"/>
      <c r="C10" s="81"/>
      <c r="D10" s="81"/>
      <c r="E10" s="81"/>
      <c r="F10" s="81"/>
    </row>
    <row r="11" spans="1:6" x14ac:dyDescent="0.25">
      <c r="A11" s="100">
        <v>200000</v>
      </c>
      <c r="B11" s="83" t="s">
        <v>156</v>
      </c>
      <c r="C11" s="84">
        <f t="shared" ref="C11:C17" si="0">SUM(D11:E11)</f>
        <v>40120460</v>
      </c>
      <c r="D11" s="84">
        <f>SUM(D16)+D12</f>
        <v>-48871600</v>
      </c>
      <c r="E11" s="84">
        <f>SUM(E16)+E12</f>
        <v>88992060</v>
      </c>
      <c r="F11" s="84">
        <f>SUM(F16)+F12</f>
        <v>88992060</v>
      </c>
    </row>
    <row r="12" spans="1:6" ht="20.25" customHeight="1" x14ac:dyDescent="0.25">
      <c r="A12" s="85">
        <v>202000</v>
      </c>
      <c r="B12" s="86" t="s">
        <v>303</v>
      </c>
      <c r="C12" s="87">
        <f t="shared" si="0"/>
        <v>40120460</v>
      </c>
      <c r="D12" s="87">
        <f>SUM(D13)</f>
        <v>0</v>
      </c>
      <c r="E12" s="87">
        <f>SUM(E13)</f>
        <v>40120460</v>
      </c>
      <c r="F12" s="87">
        <f>SUM(F13)</f>
        <v>40120460</v>
      </c>
    </row>
    <row r="13" spans="1:6" x14ac:dyDescent="0.25">
      <c r="A13" s="85">
        <v>202200</v>
      </c>
      <c r="B13" s="86" t="s">
        <v>304</v>
      </c>
      <c r="C13" s="87">
        <f t="shared" si="0"/>
        <v>40120460</v>
      </c>
      <c r="D13" s="87">
        <f>SUM(D14:D15)</f>
        <v>0</v>
      </c>
      <c r="E13" s="87">
        <f>SUM(E14:E15)</f>
        <v>40120460</v>
      </c>
      <c r="F13" s="87">
        <f>SUM(F14:F15)</f>
        <v>40120460</v>
      </c>
    </row>
    <row r="14" spans="1:6" x14ac:dyDescent="0.25">
      <c r="A14" s="88">
        <v>202210</v>
      </c>
      <c r="B14" s="89" t="s">
        <v>305</v>
      </c>
      <c r="C14" s="87">
        <f t="shared" si="0"/>
        <v>40140000</v>
      </c>
      <c r="D14" s="90">
        <v>0</v>
      </c>
      <c r="E14" s="90">
        <v>40140000</v>
      </c>
      <c r="F14" s="90">
        <v>40140000</v>
      </c>
    </row>
    <row r="15" spans="1:6" x14ac:dyDescent="0.25">
      <c r="A15" s="88">
        <v>202220</v>
      </c>
      <c r="B15" s="89" t="s">
        <v>306</v>
      </c>
      <c r="C15" s="87">
        <f t="shared" si="0"/>
        <v>-19540</v>
      </c>
      <c r="D15" s="90">
        <v>0</v>
      </c>
      <c r="E15" s="90">
        <v>-19540</v>
      </c>
      <c r="F15" s="90">
        <v>-19540</v>
      </c>
    </row>
    <row r="16" spans="1:6" ht="31.5" customHeight="1" x14ac:dyDescent="0.25">
      <c r="A16" s="100">
        <v>208000</v>
      </c>
      <c r="B16" s="83" t="s">
        <v>307</v>
      </c>
      <c r="C16" s="84">
        <f t="shared" si="0"/>
        <v>0</v>
      </c>
      <c r="D16" s="84">
        <f>SUM(D17:D17)</f>
        <v>-48871600</v>
      </c>
      <c r="E16" s="84">
        <f>SUM(E17:E17)</f>
        <v>48871600</v>
      </c>
      <c r="F16" s="84">
        <f>SUM(F17:F17)</f>
        <v>48871600</v>
      </c>
    </row>
    <row r="17" spans="1:11" ht="30" x14ac:dyDescent="0.25">
      <c r="A17" s="101">
        <v>208400</v>
      </c>
      <c r="B17" s="92" t="s">
        <v>308</v>
      </c>
      <c r="C17" s="84">
        <f t="shared" si="0"/>
        <v>0</v>
      </c>
      <c r="D17" s="93">
        <v>-48871600</v>
      </c>
      <c r="E17" s="93">
        <v>48871600</v>
      </c>
      <c r="F17" s="93">
        <v>48871600</v>
      </c>
    </row>
    <row r="18" spans="1:11" ht="18.75" x14ac:dyDescent="0.3">
      <c r="A18" s="94" t="s">
        <v>253</v>
      </c>
      <c r="B18" s="95" t="s">
        <v>157</v>
      </c>
      <c r="C18" s="84">
        <f>SUM(C11)</f>
        <v>40120460</v>
      </c>
      <c r="D18" s="84">
        <f>SUM(D11)</f>
        <v>-48871600</v>
      </c>
      <c r="E18" s="84">
        <f>SUM(E11)</f>
        <v>88992060</v>
      </c>
      <c r="F18" s="84">
        <f>SUM(F11)</f>
        <v>88992060</v>
      </c>
      <c r="K18" s="47"/>
    </row>
    <row r="19" spans="1:11" x14ac:dyDescent="0.25">
      <c r="A19" s="81" t="s">
        <v>309</v>
      </c>
      <c r="B19" s="81"/>
      <c r="C19" s="81"/>
      <c r="D19" s="81"/>
      <c r="E19" s="81"/>
      <c r="F19" s="81"/>
    </row>
    <row r="20" spans="1:11" x14ac:dyDescent="0.25">
      <c r="A20" s="96">
        <v>400000</v>
      </c>
      <c r="B20" s="86" t="s">
        <v>310</v>
      </c>
      <c r="C20" s="87">
        <f>SUM(D20:E20)</f>
        <v>40120460</v>
      </c>
      <c r="D20" s="87">
        <f>SUM(D21+D24)</f>
        <v>0</v>
      </c>
      <c r="E20" s="87">
        <f>SUM(E21+E24)</f>
        <v>40120460</v>
      </c>
      <c r="F20" s="87">
        <f>SUM(F21+F24)</f>
        <v>40120460</v>
      </c>
    </row>
    <row r="21" spans="1:11" x14ac:dyDescent="0.25">
      <c r="A21" s="96">
        <v>401000</v>
      </c>
      <c r="B21" s="97" t="s">
        <v>311</v>
      </c>
      <c r="C21" s="87">
        <f t="shared" ref="C21:C26" si="1">SUM(D21:E21)</f>
        <v>40140000</v>
      </c>
      <c r="D21" s="87">
        <v>0</v>
      </c>
      <c r="E21" s="87">
        <f>SUM(E22)</f>
        <v>40140000</v>
      </c>
      <c r="F21" s="87">
        <f>SUM(F22)</f>
        <v>40140000</v>
      </c>
    </row>
    <row r="22" spans="1:11" x14ac:dyDescent="0.25">
      <c r="A22" s="98">
        <v>401100</v>
      </c>
      <c r="B22" s="99" t="s">
        <v>312</v>
      </c>
      <c r="C22" s="87">
        <f t="shared" si="1"/>
        <v>40140000</v>
      </c>
      <c r="D22" s="90">
        <v>0</v>
      </c>
      <c r="E22" s="90">
        <f>SUM(E23)</f>
        <v>40140000</v>
      </c>
      <c r="F22" s="90">
        <f>SUM(F23)</f>
        <v>40140000</v>
      </c>
    </row>
    <row r="23" spans="1:11" x14ac:dyDescent="0.25">
      <c r="A23" s="98">
        <v>401101</v>
      </c>
      <c r="B23" s="99" t="s">
        <v>313</v>
      </c>
      <c r="C23" s="87">
        <f t="shared" si="1"/>
        <v>40140000</v>
      </c>
      <c r="D23" s="90">
        <v>0</v>
      </c>
      <c r="E23" s="90">
        <v>40140000</v>
      </c>
      <c r="F23" s="90">
        <v>40140000</v>
      </c>
    </row>
    <row r="24" spans="1:11" x14ac:dyDescent="0.25">
      <c r="A24" s="96">
        <v>402000</v>
      </c>
      <c r="B24" s="97" t="s">
        <v>314</v>
      </c>
      <c r="C24" s="87">
        <f t="shared" si="1"/>
        <v>-19540</v>
      </c>
      <c r="D24" s="87">
        <f>SUM(D25:D26)</f>
        <v>0</v>
      </c>
      <c r="E24" s="87">
        <f>SUM(E25)</f>
        <v>-19540</v>
      </c>
      <c r="F24" s="87">
        <f>SUM(F25)</f>
        <v>-19540</v>
      </c>
    </row>
    <row r="25" spans="1:11" x14ac:dyDescent="0.25">
      <c r="A25" s="98">
        <v>402100</v>
      </c>
      <c r="B25" s="99" t="s">
        <v>315</v>
      </c>
      <c r="C25" s="87">
        <f t="shared" si="1"/>
        <v>-19540</v>
      </c>
      <c r="D25" s="90"/>
      <c r="E25" s="90">
        <f>SUM(E26)</f>
        <v>-19540</v>
      </c>
      <c r="F25" s="90">
        <f>SUM(F26)</f>
        <v>-19540</v>
      </c>
    </row>
    <row r="26" spans="1:11" x14ac:dyDescent="0.25">
      <c r="A26" s="98">
        <v>402101</v>
      </c>
      <c r="B26" s="99" t="s">
        <v>313</v>
      </c>
      <c r="C26" s="87">
        <f t="shared" si="1"/>
        <v>-19540</v>
      </c>
      <c r="D26" s="90"/>
      <c r="E26" s="90">
        <v>-19540</v>
      </c>
      <c r="F26" s="90">
        <v>-19540</v>
      </c>
    </row>
    <row r="27" spans="1:11" x14ac:dyDescent="0.25">
      <c r="A27" s="82">
        <v>600000</v>
      </c>
      <c r="B27" s="83" t="s">
        <v>158</v>
      </c>
      <c r="C27" s="84">
        <f>SUM(D27:E27)</f>
        <v>0</v>
      </c>
      <c r="D27" s="84">
        <f>SUM(D28)</f>
        <v>-48871600</v>
      </c>
      <c r="E27" s="84">
        <f>SUM(E28)</f>
        <v>48871600</v>
      </c>
      <c r="F27" s="84">
        <f>SUM(F28)</f>
        <v>48871600</v>
      </c>
    </row>
    <row r="28" spans="1:11" x14ac:dyDescent="0.25">
      <c r="A28" s="91">
        <v>602000</v>
      </c>
      <c r="B28" s="92" t="s">
        <v>316</v>
      </c>
      <c r="C28" s="84">
        <f>SUM(D28:E28)</f>
        <v>0</v>
      </c>
      <c r="D28" s="93">
        <f>SUM(D29:D29)</f>
        <v>-48871600</v>
      </c>
      <c r="E28" s="93">
        <f>SUM(E29:E29)</f>
        <v>48871600</v>
      </c>
      <c r="F28" s="93">
        <f>SUM(F29:F29)</f>
        <v>48871600</v>
      </c>
    </row>
    <row r="29" spans="1:11" ht="30" x14ac:dyDescent="0.25">
      <c r="A29" s="101">
        <v>602400</v>
      </c>
      <c r="B29" s="92" t="s">
        <v>308</v>
      </c>
      <c r="C29" s="84">
        <f>SUM(D29:E29)</f>
        <v>0</v>
      </c>
      <c r="D29" s="93">
        <v>-48871600</v>
      </c>
      <c r="E29" s="93">
        <v>48871600</v>
      </c>
      <c r="F29" s="93">
        <f>E29</f>
        <v>48871600</v>
      </c>
    </row>
    <row r="30" spans="1:11" x14ac:dyDescent="0.25">
      <c r="A30" s="94" t="s">
        <v>253</v>
      </c>
      <c r="B30" s="95" t="s">
        <v>157</v>
      </c>
      <c r="C30" s="84">
        <f>SUM(C20+C27)</f>
        <v>40120460</v>
      </c>
      <c r="D30" s="84">
        <f>SUM(D20+D27)</f>
        <v>-48871600</v>
      </c>
      <c r="E30" s="84">
        <f>SUM(E20+E27)</f>
        <v>88992060</v>
      </c>
      <c r="F30" s="84">
        <f>SUM(F20+F27)</f>
        <v>88992060</v>
      </c>
    </row>
    <row r="32" spans="1:11" ht="18.75" x14ac:dyDescent="0.3">
      <c r="B32" s="47" t="s">
        <v>250</v>
      </c>
      <c r="E32" s="47" t="s">
        <v>251</v>
      </c>
      <c r="K32" s="47"/>
    </row>
    <row r="36" spans="5:5" x14ac:dyDescent="0.25">
      <c r="E36" s="73"/>
    </row>
  </sheetData>
  <mergeCells count="7">
    <mergeCell ref="A4:F4"/>
    <mergeCell ref="A5:F5"/>
    <mergeCell ref="A7:A8"/>
    <mergeCell ref="B7:B8"/>
    <mergeCell ref="C7:C8"/>
    <mergeCell ref="D7:D8"/>
    <mergeCell ref="E7:F7"/>
  </mergeCells>
  <pageMargins left="0.70866141732283472" right="0.31496062992125984" top="0.55118110236220474" bottom="0.35433070866141736" header="0.11811023622047245" footer="0.11811023622047245"/>
  <pageSetup paperSize="9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82"/>
  <sheetViews>
    <sheetView topLeftCell="A4" workbookViewId="0">
      <selection activeCell="A5" sqref="A5"/>
    </sheetView>
  </sheetViews>
  <sheetFormatPr defaultRowHeight="15" x14ac:dyDescent="0.25"/>
  <cols>
    <col min="1" max="1" width="9.28515625" bestFit="1" customWidth="1"/>
    <col min="2" max="3" width="8.42578125" customWidth="1"/>
    <col min="4" max="4" width="31.28515625" customWidth="1"/>
    <col min="5" max="6" width="12.7109375" customWidth="1"/>
    <col min="7" max="7" width="11.85546875" customWidth="1"/>
    <col min="8" max="8" width="10.5703125" customWidth="1"/>
    <col min="9" max="9" width="8.7109375" customWidth="1"/>
    <col min="10" max="10" width="10.5703125" customWidth="1"/>
    <col min="11" max="11" width="11.85546875" customWidth="1"/>
    <col min="12" max="13" width="10" bestFit="1" customWidth="1"/>
    <col min="14" max="14" width="9.28515625" bestFit="1" customWidth="1"/>
    <col min="15" max="15" width="10.85546875" customWidth="1"/>
    <col min="16" max="16" width="11.85546875" customWidth="1"/>
    <col min="19" max="19" width="12.42578125" bestFit="1" customWidth="1"/>
  </cols>
  <sheetData>
    <row r="1" spans="1:16" ht="18.75" x14ac:dyDescent="0.25">
      <c r="A1" s="34"/>
      <c r="B1" s="34"/>
      <c r="C1" s="34"/>
      <c r="D1" s="16"/>
      <c r="E1" s="34"/>
      <c r="F1" s="34"/>
      <c r="G1" s="46"/>
      <c r="H1" s="46"/>
      <c r="I1" s="46"/>
      <c r="J1" s="46"/>
      <c r="K1" s="16" t="s">
        <v>153</v>
      </c>
      <c r="L1" s="46"/>
      <c r="M1" s="46"/>
      <c r="N1" s="46"/>
      <c r="O1" s="46"/>
      <c r="P1" s="46"/>
    </row>
    <row r="2" spans="1:16" ht="18.75" x14ac:dyDescent="0.25">
      <c r="A2" s="34"/>
      <c r="B2" s="34"/>
      <c r="C2" s="34"/>
      <c r="D2" s="17"/>
      <c r="E2" s="34"/>
      <c r="F2" s="34"/>
      <c r="G2" s="46"/>
      <c r="H2" s="46"/>
      <c r="I2" s="46"/>
      <c r="J2" s="46"/>
      <c r="K2" s="17" t="s">
        <v>383</v>
      </c>
      <c r="L2" s="46"/>
      <c r="M2" s="46"/>
      <c r="N2" s="46"/>
      <c r="O2" s="46"/>
      <c r="P2" s="46"/>
    </row>
    <row r="3" spans="1:16" ht="18.75" x14ac:dyDescent="0.25">
      <c r="A3" s="166" t="s">
        <v>249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8.75" x14ac:dyDescent="0.25">
      <c r="A4" s="166" t="s">
        <v>360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</row>
    <row r="5" spans="1:16" ht="15.75" x14ac:dyDescent="0.25">
      <c r="A5" s="45" t="s">
        <v>385</v>
      </c>
      <c r="B5" s="46"/>
      <c r="C5" s="46"/>
      <c r="D5" s="46"/>
      <c r="E5" s="46"/>
      <c r="F5" s="46"/>
      <c r="G5" s="46"/>
      <c r="H5" s="46"/>
      <c r="I5" s="46"/>
      <c r="J5" s="45"/>
      <c r="K5" s="46"/>
      <c r="L5" s="46"/>
      <c r="M5" s="46"/>
      <c r="N5" s="46"/>
      <c r="O5" s="46"/>
      <c r="P5" s="46"/>
    </row>
    <row r="6" spans="1:16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 t="s">
        <v>151</v>
      </c>
      <c r="P6" s="46"/>
    </row>
    <row r="7" spans="1:16" x14ac:dyDescent="0.25">
      <c r="A7" s="173" t="s">
        <v>159</v>
      </c>
      <c r="B7" s="173" t="s">
        <v>3</v>
      </c>
      <c r="C7" s="173" t="s">
        <v>160</v>
      </c>
      <c r="D7" s="172" t="s">
        <v>161</v>
      </c>
      <c r="E7" s="172" t="s">
        <v>9</v>
      </c>
      <c r="F7" s="172"/>
      <c r="G7" s="172"/>
      <c r="H7" s="172"/>
      <c r="I7" s="172"/>
      <c r="J7" s="172" t="s">
        <v>10</v>
      </c>
      <c r="K7" s="172"/>
      <c r="L7" s="172"/>
      <c r="M7" s="172"/>
      <c r="N7" s="172"/>
      <c r="O7" s="172"/>
      <c r="P7" s="172" t="s">
        <v>162</v>
      </c>
    </row>
    <row r="8" spans="1:16" x14ac:dyDescent="0.25">
      <c r="A8" s="173"/>
      <c r="B8" s="173"/>
      <c r="C8" s="173"/>
      <c r="D8" s="172"/>
      <c r="E8" s="172" t="s">
        <v>66</v>
      </c>
      <c r="F8" s="172" t="s">
        <v>163</v>
      </c>
      <c r="G8" s="172" t="s">
        <v>164</v>
      </c>
      <c r="H8" s="172"/>
      <c r="I8" s="174" t="s">
        <v>165</v>
      </c>
      <c r="J8" s="172" t="s">
        <v>67</v>
      </c>
      <c r="K8" s="172" t="s">
        <v>12</v>
      </c>
      <c r="L8" s="174" t="s">
        <v>163</v>
      </c>
      <c r="M8" s="172" t="s">
        <v>164</v>
      </c>
      <c r="N8" s="172"/>
      <c r="O8" s="174" t="s">
        <v>165</v>
      </c>
      <c r="P8" s="172"/>
    </row>
    <row r="9" spans="1:16" ht="44.45" customHeight="1" x14ac:dyDescent="0.25">
      <c r="A9" s="173"/>
      <c r="B9" s="173"/>
      <c r="C9" s="173"/>
      <c r="D9" s="172"/>
      <c r="E9" s="172"/>
      <c r="F9" s="172"/>
      <c r="G9" s="143" t="s">
        <v>166</v>
      </c>
      <c r="H9" s="143" t="s">
        <v>167</v>
      </c>
      <c r="I9" s="174"/>
      <c r="J9" s="172"/>
      <c r="K9" s="172"/>
      <c r="L9" s="174"/>
      <c r="M9" s="144" t="s">
        <v>166</v>
      </c>
      <c r="N9" s="145" t="s">
        <v>167</v>
      </c>
      <c r="O9" s="174"/>
      <c r="P9" s="172"/>
    </row>
    <row r="10" spans="1:16" ht="14.45" x14ac:dyDescent="0.3">
      <c r="A10" s="36">
        <v>1</v>
      </c>
      <c r="B10" s="36">
        <v>2</v>
      </c>
      <c r="C10" s="36">
        <v>3</v>
      </c>
      <c r="D10" s="36">
        <v>4</v>
      </c>
      <c r="E10" s="36">
        <v>5</v>
      </c>
      <c r="F10" s="36">
        <v>6</v>
      </c>
      <c r="G10" s="36">
        <v>7</v>
      </c>
      <c r="H10" s="36">
        <v>8</v>
      </c>
      <c r="I10" s="36">
        <v>9</v>
      </c>
      <c r="J10" s="36">
        <v>10</v>
      </c>
      <c r="K10" s="36">
        <v>11</v>
      </c>
      <c r="L10" s="36">
        <v>12</v>
      </c>
      <c r="M10" s="36">
        <v>13</v>
      </c>
      <c r="N10" s="36">
        <v>14</v>
      </c>
      <c r="O10" s="36">
        <v>15</v>
      </c>
      <c r="P10" s="36">
        <v>16</v>
      </c>
    </row>
    <row r="11" spans="1:16" x14ac:dyDescent="0.25">
      <c r="A11" s="20" t="s">
        <v>168</v>
      </c>
      <c r="B11" s="37"/>
      <c r="C11" s="37"/>
      <c r="D11" s="8" t="s">
        <v>13</v>
      </c>
      <c r="E11" s="10">
        <f>SUM(E12:E29)</f>
        <v>141414606</v>
      </c>
      <c r="F11" s="10">
        <f t="shared" ref="F11:O11" si="0">SUM(F12:F29)</f>
        <v>141414606</v>
      </c>
      <c r="G11" s="10">
        <f t="shared" si="0"/>
        <v>64375851</v>
      </c>
      <c r="H11" s="10">
        <f t="shared" si="0"/>
        <v>939551</v>
      </c>
      <c r="I11" s="10">
        <f t="shared" si="0"/>
        <v>0</v>
      </c>
      <c r="J11" s="10">
        <f>SUM(J12:J29)</f>
        <v>23546800</v>
      </c>
      <c r="K11" s="10">
        <f t="shared" si="0"/>
        <v>22338600</v>
      </c>
      <c r="L11" s="10">
        <f t="shared" si="0"/>
        <v>1208200</v>
      </c>
      <c r="M11" s="10">
        <f t="shared" si="0"/>
        <v>410000</v>
      </c>
      <c r="N11" s="10">
        <f t="shared" si="0"/>
        <v>0</v>
      </c>
      <c r="O11" s="10">
        <f t="shared" si="0"/>
        <v>22338600</v>
      </c>
      <c r="P11" s="10">
        <f>SUM(E11+J11)</f>
        <v>164961406</v>
      </c>
    </row>
    <row r="12" spans="1:16" ht="56.25" x14ac:dyDescent="0.25">
      <c r="A12" s="38" t="s">
        <v>169</v>
      </c>
      <c r="B12" s="38" t="s">
        <v>170</v>
      </c>
      <c r="C12" s="38" t="s">
        <v>171</v>
      </c>
      <c r="D12" s="12" t="s">
        <v>172</v>
      </c>
      <c r="E12" s="39">
        <v>69479934</v>
      </c>
      <c r="F12" s="39">
        <v>69479934</v>
      </c>
      <c r="G12" s="39">
        <v>55127815</v>
      </c>
      <c r="H12" s="39">
        <v>100000</v>
      </c>
      <c r="I12" s="13"/>
      <c r="J12" s="39"/>
      <c r="K12" s="39"/>
      <c r="L12" s="13"/>
      <c r="M12" s="39"/>
      <c r="N12" s="39"/>
      <c r="O12" s="39"/>
      <c r="P12" s="10">
        <f>SUM(E12+J12)</f>
        <v>69479934</v>
      </c>
    </row>
    <row r="13" spans="1:16" ht="22.5" x14ac:dyDescent="0.25">
      <c r="A13" s="38" t="s">
        <v>173</v>
      </c>
      <c r="B13" s="38" t="s">
        <v>174</v>
      </c>
      <c r="C13" s="38" t="s">
        <v>175</v>
      </c>
      <c r="D13" s="12" t="s">
        <v>176</v>
      </c>
      <c r="E13" s="39">
        <v>1034000</v>
      </c>
      <c r="F13" s="39">
        <v>1034000</v>
      </c>
      <c r="G13" s="39"/>
      <c r="H13" s="39"/>
      <c r="I13" s="13"/>
      <c r="J13" s="39">
        <v>500000</v>
      </c>
      <c r="K13" s="39">
        <v>500000</v>
      </c>
      <c r="L13" s="13"/>
      <c r="M13" s="39"/>
      <c r="N13" s="39"/>
      <c r="O13" s="39">
        <v>500000</v>
      </c>
      <c r="P13" s="10">
        <f t="shared" ref="P13:P78" si="1">SUM(E13+J13)</f>
        <v>1534000</v>
      </c>
    </row>
    <row r="14" spans="1:16" ht="33.75" x14ac:dyDescent="0.25">
      <c r="A14" s="38" t="s">
        <v>177</v>
      </c>
      <c r="B14" s="38">
        <v>1160</v>
      </c>
      <c r="C14" s="38" t="s">
        <v>178</v>
      </c>
      <c r="D14" s="12" t="s">
        <v>179</v>
      </c>
      <c r="E14" s="39">
        <v>3415025</v>
      </c>
      <c r="F14" s="39">
        <v>3415025</v>
      </c>
      <c r="G14" s="39">
        <v>2354496</v>
      </c>
      <c r="H14" s="39">
        <v>120540</v>
      </c>
      <c r="I14" s="13"/>
      <c r="J14" s="39">
        <v>200000</v>
      </c>
      <c r="K14" s="39">
        <v>200000</v>
      </c>
      <c r="L14" s="13"/>
      <c r="M14" s="39"/>
      <c r="N14" s="39"/>
      <c r="O14" s="39">
        <v>200000</v>
      </c>
      <c r="P14" s="10">
        <f t="shared" si="1"/>
        <v>3615025</v>
      </c>
    </row>
    <row r="15" spans="1:16" ht="33.75" x14ac:dyDescent="0.25">
      <c r="A15" s="19" t="s">
        <v>180</v>
      </c>
      <c r="B15" s="19">
        <v>1151</v>
      </c>
      <c r="C15" s="19" t="s">
        <v>178</v>
      </c>
      <c r="D15" s="12" t="s">
        <v>181</v>
      </c>
      <c r="E15" s="39">
        <v>751228</v>
      </c>
      <c r="F15" s="39">
        <v>751228</v>
      </c>
      <c r="G15" s="39">
        <v>414400</v>
      </c>
      <c r="H15" s="39">
        <v>155660</v>
      </c>
      <c r="I15" s="13"/>
      <c r="J15" s="39">
        <v>300000</v>
      </c>
      <c r="K15" s="39">
        <v>300000</v>
      </c>
      <c r="L15" s="13"/>
      <c r="M15" s="39"/>
      <c r="N15" s="39"/>
      <c r="O15" s="39">
        <v>300000</v>
      </c>
      <c r="P15" s="10">
        <f t="shared" si="1"/>
        <v>1051228</v>
      </c>
    </row>
    <row r="16" spans="1:16" ht="33.75" x14ac:dyDescent="0.25">
      <c r="A16" s="19" t="s">
        <v>182</v>
      </c>
      <c r="B16" s="19">
        <v>1152</v>
      </c>
      <c r="C16" s="19" t="s">
        <v>178</v>
      </c>
      <c r="D16" s="12" t="s">
        <v>183</v>
      </c>
      <c r="E16" s="39">
        <v>2026900</v>
      </c>
      <c r="F16" s="39">
        <v>2026900</v>
      </c>
      <c r="G16" s="39">
        <v>1580990</v>
      </c>
      <c r="H16" s="39"/>
      <c r="I16" s="13"/>
      <c r="J16" s="39"/>
      <c r="K16" s="39"/>
      <c r="L16" s="13"/>
      <c r="M16" s="39"/>
      <c r="N16" s="39"/>
      <c r="O16" s="39"/>
      <c r="P16" s="10">
        <f t="shared" si="1"/>
        <v>2026900</v>
      </c>
    </row>
    <row r="17" spans="1:16" ht="22.5" x14ac:dyDescent="0.25">
      <c r="A17" s="19" t="s">
        <v>292</v>
      </c>
      <c r="B17" s="19" t="s">
        <v>291</v>
      </c>
      <c r="C17" s="19" t="s">
        <v>290</v>
      </c>
      <c r="D17" s="12" t="s">
        <v>289</v>
      </c>
      <c r="E17" s="39">
        <v>8926768</v>
      </c>
      <c r="F17" s="39">
        <v>8926768</v>
      </c>
      <c r="G17" s="39"/>
      <c r="H17" s="39"/>
      <c r="I17" s="13"/>
      <c r="J17" s="39"/>
      <c r="K17" s="39"/>
      <c r="L17" s="13"/>
      <c r="M17" s="39"/>
      <c r="N17" s="39"/>
      <c r="O17" s="39"/>
      <c r="P17" s="10">
        <f t="shared" si="1"/>
        <v>8926768</v>
      </c>
    </row>
    <row r="18" spans="1:16" ht="33.75" x14ac:dyDescent="0.25">
      <c r="A18" s="19" t="s">
        <v>184</v>
      </c>
      <c r="B18" s="19">
        <v>2111</v>
      </c>
      <c r="C18" s="19" t="s">
        <v>185</v>
      </c>
      <c r="D18" s="12" t="s">
        <v>186</v>
      </c>
      <c r="E18" s="39">
        <v>1671618</v>
      </c>
      <c r="F18" s="39">
        <v>1671618</v>
      </c>
      <c r="G18" s="39"/>
      <c r="H18" s="39"/>
      <c r="I18" s="13"/>
      <c r="J18" s="39"/>
      <c r="K18" s="39"/>
      <c r="L18" s="13"/>
      <c r="M18" s="39"/>
      <c r="N18" s="39"/>
      <c r="O18" s="39"/>
      <c r="P18" s="10">
        <f t="shared" si="1"/>
        <v>1671618</v>
      </c>
    </row>
    <row r="19" spans="1:16" ht="22.5" x14ac:dyDescent="0.25">
      <c r="A19" s="19" t="s">
        <v>187</v>
      </c>
      <c r="B19" s="19">
        <v>2152</v>
      </c>
      <c r="C19" s="19" t="s">
        <v>188</v>
      </c>
      <c r="D19" s="12" t="s">
        <v>189</v>
      </c>
      <c r="E19" s="39">
        <f>380000+1820000+350000</f>
        <v>2550000</v>
      </c>
      <c r="F19" s="39">
        <f>380000+1820000+350000</f>
        <v>2550000</v>
      </c>
      <c r="G19" s="39"/>
      <c r="H19" s="39"/>
      <c r="I19" s="13"/>
      <c r="J19" s="39">
        <f>1350000+3500000</f>
        <v>4850000</v>
      </c>
      <c r="K19" s="39">
        <f>1350000+3500000</f>
        <v>4850000</v>
      </c>
      <c r="L19" s="13"/>
      <c r="M19" s="39"/>
      <c r="N19" s="39"/>
      <c r="O19" s="39">
        <f>1350000+3500000</f>
        <v>4850000</v>
      </c>
      <c r="P19" s="10">
        <f t="shared" si="1"/>
        <v>7400000</v>
      </c>
    </row>
    <row r="20" spans="1:16" ht="33.75" x14ac:dyDescent="0.25">
      <c r="A20" s="19" t="s">
        <v>190</v>
      </c>
      <c r="B20" s="19">
        <v>3033</v>
      </c>
      <c r="C20" s="19">
        <v>1070</v>
      </c>
      <c r="D20" s="12" t="s">
        <v>191</v>
      </c>
      <c r="E20" s="39">
        <v>1054027</v>
      </c>
      <c r="F20" s="39">
        <v>1054027</v>
      </c>
      <c r="G20" s="39"/>
      <c r="H20" s="39"/>
      <c r="I20" s="13"/>
      <c r="J20" s="39"/>
      <c r="K20" s="39"/>
      <c r="L20" s="13"/>
      <c r="M20" s="39"/>
      <c r="N20" s="39"/>
      <c r="O20" s="39"/>
      <c r="P20" s="10">
        <f t="shared" si="1"/>
        <v>1054027</v>
      </c>
    </row>
    <row r="21" spans="1:16" ht="33.75" x14ac:dyDescent="0.25">
      <c r="A21" s="19" t="s">
        <v>192</v>
      </c>
      <c r="B21" s="19">
        <v>3050</v>
      </c>
      <c r="C21" s="19">
        <v>1070</v>
      </c>
      <c r="D21" s="12" t="s">
        <v>193</v>
      </c>
      <c r="E21" s="39">
        <v>56925</v>
      </c>
      <c r="F21" s="39">
        <v>56925</v>
      </c>
      <c r="G21" s="39"/>
      <c r="H21" s="39"/>
      <c r="I21" s="13"/>
      <c r="J21" s="39"/>
      <c r="K21" s="39"/>
      <c r="L21" s="13"/>
      <c r="M21" s="39"/>
      <c r="N21" s="39"/>
      <c r="O21" s="39"/>
      <c r="P21" s="10">
        <f t="shared" si="1"/>
        <v>56925</v>
      </c>
    </row>
    <row r="22" spans="1:16" ht="22.5" x14ac:dyDescent="0.25">
      <c r="A22" s="19" t="s">
        <v>194</v>
      </c>
      <c r="B22" s="19">
        <v>3090</v>
      </c>
      <c r="C22" s="19">
        <v>1030</v>
      </c>
      <c r="D22" s="12" t="s">
        <v>195</v>
      </c>
      <c r="E22" s="39">
        <f>500000+13420</f>
        <v>513420</v>
      </c>
      <c r="F22" s="39">
        <f>500000+13420</f>
        <v>513420</v>
      </c>
      <c r="G22" s="39"/>
      <c r="H22" s="39"/>
      <c r="I22" s="13"/>
      <c r="J22" s="39"/>
      <c r="K22" s="39"/>
      <c r="L22" s="13"/>
      <c r="M22" s="39"/>
      <c r="N22" s="39"/>
      <c r="O22" s="39"/>
      <c r="P22" s="10">
        <f t="shared" si="1"/>
        <v>513420</v>
      </c>
    </row>
    <row r="23" spans="1:16" ht="45" x14ac:dyDescent="0.25">
      <c r="A23" s="19" t="s">
        <v>196</v>
      </c>
      <c r="B23" s="19">
        <v>3104</v>
      </c>
      <c r="C23" s="19">
        <v>1020</v>
      </c>
      <c r="D23" s="12" t="s">
        <v>197</v>
      </c>
      <c r="E23" s="39">
        <v>7463865</v>
      </c>
      <c r="F23" s="39">
        <v>7463865</v>
      </c>
      <c r="G23" s="39">
        <v>4898150</v>
      </c>
      <c r="H23" s="39">
        <v>563351</v>
      </c>
      <c r="I23" s="13"/>
      <c r="J23" s="39">
        <v>1208200</v>
      </c>
      <c r="K23" s="39"/>
      <c r="L23" s="13">
        <v>1208200</v>
      </c>
      <c r="M23" s="39">
        <v>410000</v>
      </c>
      <c r="N23" s="39"/>
      <c r="O23" s="39"/>
      <c r="P23" s="10">
        <f t="shared" si="1"/>
        <v>8672065</v>
      </c>
    </row>
    <row r="24" spans="1:16" ht="67.5" x14ac:dyDescent="0.25">
      <c r="A24" s="19" t="s">
        <v>198</v>
      </c>
      <c r="B24" s="19">
        <v>3160</v>
      </c>
      <c r="C24" s="19">
        <v>1010</v>
      </c>
      <c r="D24" s="12" t="s">
        <v>199</v>
      </c>
      <c r="E24" s="39">
        <v>3000000</v>
      </c>
      <c r="F24" s="39">
        <v>3000000</v>
      </c>
      <c r="G24" s="39"/>
      <c r="H24" s="39"/>
      <c r="I24" s="13"/>
      <c r="J24" s="39"/>
      <c r="K24" s="39"/>
      <c r="L24" s="13"/>
      <c r="M24" s="39"/>
      <c r="N24" s="39"/>
      <c r="O24" s="39"/>
      <c r="P24" s="10">
        <f t="shared" si="1"/>
        <v>3000000</v>
      </c>
    </row>
    <row r="25" spans="1:16" ht="22.5" x14ac:dyDescent="0.25">
      <c r="A25" s="19" t="s">
        <v>32</v>
      </c>
      <c r="B25" s="19">
        <v>3242</v>
      </c>
      <c r="C25" s="19" t="s">
        <v>200</v>
      </c>
      <c r="D25" s="12" t="s">
        <v>14</v>
      </c>
      <c r="E25" s="39">
        <f>500000+8779000+72000</f>
        <v>9351000</v>
      </c>
      <c r="F25" s="39">
        <f>500000+8779000+72000</f>
        <v>9351000</v>
      </c>
      <c r="G25" s="39"/>
      <c r="H25" s="39"/>
      <c r="I25" s="13"/>
      <c r="J25" s="39"/>
      <c r="K25" s="39"/>
      <c r="L25" s="13"/>
      <c r="M25" s="39"/>
      <c r="N25" s="39"/>
      <c r="O25" s="39"/>
      <c r="P25" s="10">
        <f t="shared" si="1"/>
        <v>9351000</v>
      </c>
    </row>
    <row r="26" spans="1:16" ht="22.5" x14ac:dyDescent="0.25">
      <c r="A26" s="19" t="s">
        <v>293</v>
      </c>
      <c r="B26" s="19" t="s">
        <v>296</v>
      </c>
      <c r="C26" s="19" t="s">
        <v>297</v>
      </c>
      <c r="D26" s="12" t="s">
        <v>295</v>
      </c>
      <c r="E26" s="39">
        <v>100000</v>
      </c>
      <c r="F26" s="39">
        <v>100000</v>
      </c>
      <c r="G26" s="39"/>
      <c r="H26" s="39"/>
      <c r="I26" s="13"/>
      <c r="J26" s="39">
        <v>600000</v>
      </c>
      <c r="K26" s="39">
        <v>600000</v>
      </c>
      <c r="L26" s="13"/>
      <c r="M26" s="39"/>
      <c r="N26" s="39"/>
      <c r="O26" s="39">
        <v>600000</v>
      </c>
      <c r="P26" s="10">
        <f t="shared" si="1"/>
        <v>700000</v>
      </c>
    </row>
    <row r="27" spans="1:16" ht="22.5" x14ac:dyDescent="0.25">
      <c r="A27" s="19" t="s">
        <v>33</v>
      </c>
      <c r="B27" s="19">
        <v>7370</v>
      </c>
      <c r="C27" s="19" t="s">
        <v>201</v>
      </c>
      <c r="D27" s="12" t="s">
        <v>17</v>
      </c>
      <c r="E27" s="39">
        <v>28373124</v>
      </c>
      <c r="F27" s="39">
        <v>28373124</v>
      </c>
      <c r="G27" s="39"/>
      <c r="H27" s="39"/>
      <c r="I27" s="13"/>
      <c r="J27" s="39">
        <v>14108600</v>
      </c>
      <c r="K27" s="39">
        <v>14108600</v>
      </c>
      <c r="L27" s="13"/>
      <c r="M27" s="39"/>
      <c r="N27" s="39"/>
      <c r="O27" s="39">
        <v>14108600</v>
      </c>
      <c r="P27" s="10">
        <f t="shared" si="1"/>
        <v>42481724</v>
      </c>
    </row>
    <row r="28" spans="1:16" x14ac:dyDescent="0.25">
      <c r="A28" s="19" t="s">
        <v>294</v>
      </c>
      <c r="B28" s="19" t="s">
        <v>300</v>
      </c>
      <c r="C28" s="19" t="s">
        <v>299</v>
      </c>
      <c r="D28" s="12" t="s">
        <v>298</v>
      </c>
      <c r="E28" s="39">
        <v>465000</v>
      </c>
      <c r="F28" s="39">
        <v>465000</v>
      </c>
      <c r="G28" s="39"/>
      <c r="H28" s="39"/>
      <c r="I28" s="13"/>
      <c r="J28" s="39">
        <v>1780000</v>
      </c>
      <c r="K28" s="39">
        <v>1780000</v>
      </c>
      <c r="L28" s="13"/>
      <c r="M28" s="39"/>
      <c r="N28" s="39"/>
      <c r="O28" s="39">
        <v>1780000</v>
      </c>
      <c r="P28" s="10">
        <f t="shared" si="1"/>
        <v>2245000</v>
      </c>
    </row>
    <row r="29" spans="1:16" ht="22.5" x14ac:dyDescent="0.25">
      <c r="A29" s="19" t="s">
        <v>202</v>
      </c>
      <c r="B29" s="19">
        <v>7693</v>
      </c>
      <c r="C29" s="19" t="s">
        <v>201</v>
      </c>
      <c r="D29" s="14" t="s">
        <v>203</v>
      </c>
      <c r="E29" s="39">
        <v>1181772</v>
      </c>
      <c r="F29" s="39">
        <v>1181772</v>
      </c>
      <c r="G29" s="39"/>
      <c r="H29" s="39"/>
      <c r="I29" s="13"/>
      <c r="J29" s="39"/>
      <c r="K29" s="39"/>
      <c r="L29" s="13"/>
      <c r="M29" s="39"/>
      <c r="N29" s="39"/>
      <c r="O29" s="39"/>
      <c r="P29" s="10">
        <f t="shared" si="1"/>
        <v>1181772</v>
      </c>
    </row>
    <row r="30" spans="1:16" x14ac:dyDescent="0.25">
      <c r="A30" s="20" t="s">
        <v>204</v>
      </c>
      <c r="B30" s="37"/>
      <c r="C30" s="37"/>
      <c r="D30" s="8" t="s">
        <v>23</v>
      </c>
      <c r="E30" s="15">
        <f t="shared" ref="E30:O30" si="2">SUM(E31:E38)</f>
        <v>318505685</v>
      </c>
      <c r="F30" s="15">
        <f t="shared" si="2"/>
        <v>318505685</v>
      </c>
      <c r="G30" s="15">
        <f t="shared" si="2"/>
        <v>217094751</v>
      </c>
      <c r="H30" s="15">
        <f t="shared" si="2"/>
        <v>20996637</v>
      </c>
      <c r="I30" s="15">
        <f t="shared" si="2"/>
        <v>0</v>
      </c>
      <c r="J30" s="15">
        <f t="shared" si="2"/>
        <v>8833400</v>
      </c>
      <c r="K30" s="15">
        <f t="shared" si="2"/>
        <v>3370000</v>
      </c>
      <c r="L30" s="15">
        <f t="shared" si="2"/>
        <v>5463400</v>
      </c>
      <c r="M30" s="15">
        <f t="shared" si="2"/>
        <v>56291</v>
      </c>
      <c r="N30" s="15">
        <f t="shared" si="2"/>
        <v>0</v>
      </c>
      <c r="O30" s="15">
        <f t="shared" si="2"/>
        <v>3370000</v>
      </c>
      <c r="P30" s="10">
        <f t="shared" si="1"/>
        <v>327339085</v>
      </c>
    </row>
    <row r="31" spans="1:16" ht="45" x14ac:dyDescent="0.25">
      <c r="A31" s="19" t="s">
        <v>205</v>
      </c>
      <c r="B31" s="19" t="s">
        <v>206</v>
      </c>
      <c r="C31" s="19" t="s">
        <v>171</v>
      </c>
      <c r="D31" s="12" t="s">
        <v>207</v>
      </c>
      <c r="E31" s="39">
        <v>3396133</v>
      </c>
      <c r="F31" s="39">
        <v>3396133</v>
      </c>
      <c r="G31" s="39">
        <v>2660575</v>
      </c>
      <c r="H31" s="39">
        <v>41442</v>
      </c>
      <c r="I31" s="13"/>
      <c r="J31" s="39"/>
      <c r="K31" s="39"/>
      <c r="L31" s="13"/>
      <c r="M31" s="39"/>
      <c r="N31" s="39"/>
      <c r="O31" s="39"/>
      <c r="P31" s="10">
        <f t="shared" si="1"/>
        <v>3396133</v>
      </c>
    </row>
    <row r="32" spans="1:16" x14ac:dyDescent="0.25">
      <c r="A32" s="19" t="s">
        <v>208</v>
      </c>
      <c r="B32" s="19">
        <v>1010</v>
      </c>
      <c r="C32" s="19" t="s">
        <v>209</v>
      </c>
      <c r="D32" s="12" t="s">
        <v>210</v>
      </c>
      <c r="E32" s="39">
        <f>64642747</f>
        <v>64642747</v>
      </c>
      <c r="F32" s="39">
        <v>64642747</v>
      </c>
      <c r="G32" s="39">
        <v>43465263</v>
      </c>
      <c r="H32" s="39">
        <v>5114430</v>
      </c>
      <c r="I32" s="13"/>
      <c r="J32" s="13">
        <f>120000+3043000</f>
        <v>3163000</v>
      </c>
      <c r="K32" s="13">
        <v>120000</v>
      </c>
      <c r="L32" s="13">
        <v>3043000</v>
      </c>
      <c r="M32" s="39"/>
      <c r="N32" s="39"/>
      <c r="O32" s="13">
        <v>120000</v>
      </c>
      <c r="P32" s="10">
        <f t="shared" si="1"/>
        <v>67805747</v>
      </c>
    </row>
    <row r="33" spans="1:16" ht="22.5" x14ac:dyDescent="0.25">
      <c r="A33" s="19" t="s">
        <v>211</v>
      </c>
      <c r="B33" s="19">
        <v>1021</v>
      </c>
      <c r="C33" s="19" t="s">
        <v>212</v>
      </c>
      <c r="D33" s="12" t="s">
        <v>213</v>
      </c>
      <c r="E33" s="40">
        <v>104790752</v>
      </c>
      <c r="F33" s="40">
        <v>104790752</v>
      </c>
      <c r="G33" s="39">
        <v>58530372</v>
      </c>
      <c r="H33" s="39">
        <v>15032862</v>
      </c>
      <c r="I33" s="10"/>
      <c r="J33" s="13">
        <f>3150000+2280100</f>
        <v>5430100</v>
      </c>
      <c r="K33" s="13">
        <v>3150000</v>
      </c>
      <c r="L33" s="13">
        <v>2280100</v>
      </c>
      <c r="M33" s="39"/>
      <c r="N33" s="39"/>
      <c r="O33" s="13">
        <v>3150000</v>
      </c>
      <c r="P33" s="10">
        <f t="shared" si="1"/>
        <v>110220852</v>
      </c>
    </row>
    <row r="34" spans="1:16" ht="33.75" x14ac:dyDescent="0.25">
      <c r="A34" s="19" t="s">
        <v>214</v>
      </c>
      <c r="B34" s="19" t="s">
        <v>215</v>
      </c>
      <c r="C34" s="41">
        <v>921</v>
      </c>
      <c r="D34" s="14" t="s">
        <v>216</v>
      </c>
      <c r="E34" s="40">
        <v>6194295</v>
      </c>
      <c r="F34" s="40">
        <v>6194295</v>
      </c>
      <c r="G34" s="39">
        <v>4670467</v>
      </c>
      <c r="H34" s="39">
        <v>311598</v>
      </c>
      <c r="I34" s="10"/>
      <c r="J34" s="39">
        <f>100000+140300</f>
        <v>240300</v>
      </c>
      <c r="K34" s="39">
        <v>100000</v>
      </c>
      <c r="L34" s="13">
        <v>140300</v>
      </c>
      <c r="M34" s="39">
        <v>56291</v>
      </c>
      <c r="N34" s="39"/>
      <c r="O34" s="39">
        <v>100000</v>
      </c>
      <c r="P34" s="10">
        <f t="shared" si="1"/>
        <v>6434595</v>
      </c>
    </row>
    <row r="35" spans="1:16" ht="22.5" x14ac:dyDescent="0.25">
      <c r="A35" s="19" t="s">
        <v>217</v>
      </c>
      <c r="B35" s="11">
        <v>1031</v>
      </c>
      <c r="C35" s="11">
        <v>921</v>
      </c>
      <c r="D35" s="12" t="s">
        <v>213</v>
      </c>
      <c r="E35" s="40">
        <v>129546700</v>
      </c>
      <c r="F35" s="40">
        <v>129546700</v>
      </c>
      <c r="G35" s="39">
        <v>101046430</v>
      </c>
      <c r="H35" s="39"/>
      <c r="I35" s="10"/>
      <c r="J35" s="39"/>
      <c r="K35" s="39"/>
      <c r="L35" s="13"/>
      <c r="M35" s="39"/>
      <c r="N35" s="39"/>
      <c r="O35" s="39"/>
      <c r="P35" s="10">
        <f t="shared" si="1"/>
        <v>129546700</v>
      </c>
    </row>
    <row r="36" spans="1:16" ht="33.75" x14ac:dyDescent="0.25">
      <c r="A36" s="38" t="s">
        <v>218</v>
      </c>
      <c r="B36" s="38">
        <v>1070</v>
      </c>
      <c r="C36" s="38" t="s">
        <v>219</v>
      </c>
      <c r="D36" s="12" t="s">
        <v>220</v>
      </c>
      <c r="E36" s="40">
        <v>4950207</v>
      </c>
      <c r="F36" s="40">
        <v>4950207</v>
      </c>
      <c r="G36" s="39">
        <v>3575484</v>
      </c>
      <c r="H36" s="39">
        <v>427116</v>
      </c>
      <c r="I36" s="13"/>
      <c r="J36" s="39"/>
      <c r="K36" s="39"/>
      <c r="L36" s="13"/>
      <c r="M36" s="39"/>
      <c r="N36" s="39"/>
      <c r="O36" s="39"/>
      <c r="P36" s="10">
        <f t="shared" si="1"/>
        <v>4950207</v>
      </c>
    </row>
    <row r="37" spans="1:16" ht="22.5" x14ac:dyDescent="0.25">
      <c r="A37" s="38" t="s">
        <v>221</v>
      </c>
      <c r="B37" s="38">
        <v>1141</v>
      </c>
      <c r="C37" s="38" t="s">
        <v>178</v>
      </c>
      <c r="D37" s="12" t="s">
        <v>222</v>
      </c>
      <c r="E37" s="39">
        <v>4018851</v>
      </c>
      <c r="F37" s="39">
        <v>4018851</v>
      </c>
      <c r="G37" s="39">
        <v>3146160</v>
      </c>
      <c r="H37" s="39">
        <v>69189</v>
      </c>
      <c r="I37" s="13"/>
      <c r="J37" s="13"/>
      <c r="K37" s="39"/>
      <c r="L37" s="13"/>
      <c r="M37" s="39"/>
      <c r="N37" s="39"/>
      <c r="O37" s="39"/>
      <c r="P37" s="10">
        <f t="shared" si="1"/>
        <v>4018851</v>
      </c>
    </row>
    <row r="38" spans="1:16" x14ac:dyDescent="0.25">
      <c r="A38" s="38" t="s">
        <v>223</v>
      </c>
      <c r="B38" s="38">
        <v>1142</v>
      </c>
      <c r="C38" s="38" t="s">
        <v>178</v>
      </c>
      <c r="D38" s="12" t="s">
        <v>224</v>
      </c>
      <c r="E38" s="39">
        <v>966000</v>
      </c>
      <c r="F38" s="39">
        <v>966000</v>
      </c>
      <c r="G38" s="39"/>
      <c r="H38" s="39"/>
      <c r="I38" s="13"/>
      <c r="J38" s="39"/>
      <c r="K38" s="39"/>
      <c r="L38" s="13"/>
      <c r="M38" s="39"/>
      <c r="N38" s="39"/>
      <c r="O38" s="39"/>
      <c r="P38" s="10">
        <f t="shared" si="1"/>
        <v>966000</v>
      </c>
    </row>
    <row r="39" spans="1:16" x14ac:dyDescent="0.25">
      <c r="A39" s="21" t="s">
        <v>225</v>
      </c>
      <c r="B39" s="42"/>
      <c r="C39" s="42"/>
      <c r="D39" s="8" t="s">
        <v>24</v>
      </c>
      <c r="E39" s="15">
        <f t="shared" ref="E39:O39" si="3">SUM(E40:E42)</f>
        <v>3050491</v>
      </c>
      <c r="F39" s="15">
        <f t="shared" ref="F39" si="4">SUM(F40:F42)</f>
        <v>3050491</v>
      </c>
      <c r="G39" s="15">
        <f t="shared" si="3"/>
        <v>1220714</v>
      </c>
      <c r="H39" s="15">
        <f t="shared" si="3"/>
        <v>0</v>
      </c>
      <c r="I39" s="15">
        <f t="shared" si="3"/>
        <v>0</v>
      </c>
      <c r="J39" s="15">
        <f t="shared" si="3"/>
        <v>27000</v>
      </c>
      <c r="K39" s="15">
        <f t="shared" si="3"/>
        <v>27000</v>
      </c>
      <c r="L39" s="15">
        <f t="shared" si="3"/>
        <v>0</v>
      </c>
      <c r="M39" s="15">
        <f t="shared" si="3"/>
        <v>0</v>
      </c>
      <c r="N39" s="15">
        <f t="shared" si="3"/>
        <v>0</v>
      </c>
      <c r="O39" s="15">
        <f t="shared" si="3"/>
        <v>27000</v>
      </c>
      <c r="P39" s="10">
        <f t="shared" si="1"/>
        <v>3077491</v>
      </c>
    </row>
    <row r="40" spans="1:16" ht="45" x14ac:dyDescent="0.25">
      <c r="A40" s="38" t="s">
        <v>226</v>
      </c>
      <c r="B40" s="38" t="s">
        <v>206</v>
      </c>
      <c r="C40" s="38" t="s">
        <v>171</v>
      </c>
      <c r="D40" s="12" t="s">
        <v>207</v>
      </c>
      <c r="E40" s="39">
        <v>1509071</v>
      </c>
      <c r="F40" s="39">
        <v>1509071</v>
      </c>
      <c r="G40" s="39">
        <v>1220714</v>
      </c>
      <c r="H40" s="39"/>
      <c r="I40" s="13"/>
      <c r="J40" s="39">
        <v>27000</v>
      </c>
      <c r="K40" s="39">
        <v>27000</v>
      </c>
      <c r="L40" s="13"/>
      <c r="M40" s="39"/>
      <c r="N40" s="39"/>
      <c r="O40" s="39">
        <v>27000</v>
      </c>
      <c r="P40" s="10">
        <f t="shared" si="1"/>
        <v>1536071</v>
      </c>
    </row>
    <row r="41" spans="1:16" ht="22.5" x14ac:dyDescent="0.25">
      <c r="A41" s="43" t="s">
        <v>227</v>
      </c>
      <c r="B41" s="43">
        <v>3112</v>
      </c>
      <c r="C41" s="43">
        <v>1040</v>
      </c>
      <c r="D41" s="18" t="s">
        <v>35</v>
      </c>
      <c r="E41" s="39">
        <f>93000+504580</f>
        <v>597580</v>
      </c>
      <c r="F41" s="39">
        <f>93000+504580</f>
        <v>597580</v>
      </c>
      <c r="G41" s="39"/>
      <c r="H41" s="39"/>
      <c r="I41" s="13"/>
      <c r="J41" s="39"/>
      <c r="K41" s="39"/>
      <c r="L41" s="13"/>
      <c r="M41" s="39"/>
      <c r="N41" s="39"/>
      <c r="O41" s="39"/>
      <c r="P41" s="10">
        <f t="shared" si="1"/>
        <v>597580</v>
      </c>
    </row>
    <row r="42" spans="1:16" ht="22.5" x14ac:dyDescent="0.25">
      <c r="A42" s="38" t="s">
        <v>228</v>
      </c>
      <c r="B42" s="38">
        <v>3133</v>
      </c>
      <c r="C42" s="38">
        <v>1040</v>
      </c>
      <c r="D42" s="12" t="s">
        <v>36</v>
      </c>
      <c r="E42" s="39">
        <v>943840</v>
      </c>
      <c r="F42" s="39">
        <v>943840</v>
      </c>
      <c r="G42" s="39"/>
      <c r="H42" s="39"/>
      <c r="I42" s="13"/>
      <c r="J42" s="39"/>
      <c r="K42" s="39"/>
      <c r="L42" s="13"/>
      <c r="M42" s="39"/>
      <c r="N42" s="39"/>
      <c r="O42" s="39"/>
      <c r="P42" s="10">
        <f t="shared" si="1"/>
        <v>943840</v>
      </c>
    </row>
    <row r="43" spans="1:16" x14ac:dyDescent="0.25">
      <c r="A43" s="21">
        <v>10</v>
      </c>
      <c r="B43" s="42"/>
      <c r="C43" s="42"/>
      <c r="D43" s="8" t="s">
        <v>25</v>
      </c>
      <c r="E43" s="15">
        <f t="shared" ref="E43:O43" si="5">SUM(E44:E50)</f>
        <v>47909155</v>
      </c>
      <c r="F43" s="15">
        <f t="shared" si="5"/>
        <v>47556505</v>
      </c>
      <c r="G43" s="15">
        <f t="shared" si="5"/>
        <v>37046035</v>
      </c>
      <c r="H43" s="15">
        <f t="shared" si="5"/>
        <v>1485878</v>
      </c>
      <c r="I43" s="15">
        <f t="shared" si="5"/>
        <v>0</v>
      </c>
      <c r="J43" s="15">
        <f t="shared" si="5"/>
        <v>2896040</v>
      </c>
      <c r="K43" s="15">
        <f t="shared" si="5"/>
        <v>1400000</v>
      </c>
      <c r="L43" s="15">
        <f t="shared" si="5"/>
        <v>1496040</v>
      </c>
      <c r="M43" s="15">
        <f t="shared" si="5"/>
        <v>1094900</v>
      </c>
      <c r="N43" s="15">
        <f t="shared" si="5"/>
        <v>0</v>
      </c>
      <c r="O43" s="15">
        <f t="shared" si="5"/>
        <v>1400000</v>
      </c>
      <c r="P43" s="10">
        <f t="shared" si="1"/>
        <v>50805195</v>
      </c>
    </row>
    <row r="44" spans="1:16" ht="45" x14ac:dyDescent="0.25">
      <c r="A44" s="38">
        <v>1010160</v>
      </c>
      <c r="B44" s="38" t="s">
        <v>206</v>
      </c>
      <c r="C44" s="38" t="s">
        <v>171</v>
      </c>
      <c r="D44" s="12" t="s">
        <v>207</v>
      </c>
      <c r="E44" s="39">
        <v>1758613</v>
      </c>
      <c r="F44" s="39">
        <v>1758613</v>
      </c>
      <c r="G44" s="39">
        <v>1346240</v>
      </c>
      <c r="H44" s="39"/>
      <c r="I44" s="13"/>
      <c r="J44" s="39"/>
      <c r="K44" s="39"/>
      <c r="L44" s="13"/>
      <c r="M44" s="39"/>
      <c r="N44" s="39"/>
      <c r="O44" s="39"/>
      <c r="P44" s="10">
        <f t="shared" si="1"/>
        <v>1758613</v>
      </c>
    </row>
    <row r="45" spans="1:16" ht="22.5" x14ac:dyDescent="0.25">
      <c r="A45" s="38">
        <v>1011080</v>
      </c>
      <c r="B45" s="38">
        <v>1080</v>
      </c>
      <c r="C45" s="38" t="s">
        <v>219</v>
      </c>
      <c r="D45" s="12" t="s">
        <v>229</v>
      </c>
      <c r="E45" s="39">
        <v>17595373</v>
      </c>
      <c r="F45" s="39">
        <v>17595373</v>
      </c>
      <c r="G45" s="39">
        <v>13972640</v>
      </c>
      <c r="H45" s="39">
        <v>341273</v>
      </c>
      <c r="I45" s="39"/>
      <c r="J45" s="39">
        <f>330000+1276040</f>
        <v>1606040</v>
      </c>
      <c r="K45" s="39">
        <v>330000</v>
      </c>
      <c r="L45" s="39">
        <v>1276040</v>
      </c>
      <c r="M45" s="39">
        <v>1046900</v>
      </c>
      <c r="N45" s="39"/>
      <c r="O45" s="39">
        <v>330000</v>
      </c>
      <c r="P45" s="10">
        <f t="shared" si="1"/>
        <v>19201413</v>
      </c>
    </row>
    <row r="46" spans="1:16" x14ac:dyDescent="0.25">
      <c r="A46" s="38">
        <v>1014030</v>
      </c>
      <c r="B46" s="38">
        <v>4030</v>
      </c>
      <c r="C46" s="38" t="s">
        <v>230</v>
      </c>
      <c r="D46" s="12" t="s">
        <v>231</v>
      </c>
      <c r="E46" s="39">
        <v>10384590</v>
      </c>
      <c r="F46" s="39">
        <v>10384590</v>
      </c>
      <c r="G46" s="39">
        <v>8160000</v>
      </c>
      <c r="H46" s="39">
        <v>381670</v>
      </c>
      <c r="I46" s="13"/>
      <c r="J46" s="13">
        <f>330000+30000</f>
        <v>360000</v>
      </c>
      <c r="K46" s="13">
        <v>330000</v>
      </c>
      <c r="L46" s="13">
        <v>30000</v>
      </c>
      <c r="M46" s="39"/>
      <c r="N46" s="39"/>
      <c r="O46" s="13">
        <v>330000</v>
      </c>
      <c r="P46" s="10">
        <f t="shared" si="1"/>
        <v>10744590</v>
      </c>
    </row>
    <row r="47" spans="1:16" x14ac:dyDescent="0.25">
      <c r="A47" s="38">
        <v>1014040</v>
      </c>
      <c r="B47" s="38">
        <v>4040</v>
      </c>
      <c r="C47" s="38" t="s">
        <v>230</v>
      </c>
      <c r="D47" s="12" t="s">
        <v>232</v>
      </c>
      <c r="E47" s="39">
        <v>2900855</v>
      </c>
      <c r="F47" s="39">
        <v>2900855</v>
      </c>
      <c r="G47" s="39">
        <v>2045000</v>
      </c>
      <c r="H47" s="39">
        <v>226355</v>
      </c>
      <c r="I47" s="13"/>
      <c r="J47" s="39">
        <v>80000</v>
      </c>
      <c r="K47" s="39"/>
      <c r="L47" s="39">
        <v>80000</v>
      </c>
      <c r="M47" s="39"/>
      <c r="N47" s="39"/>
      <c r="O47" s="39"/>
      <c r="P47" s="10">
        <f t="shared" si="1"/>
        <v>2980855</v>
      </c>
    </row>
    <row r="48" spans="1:16" ht="33.75" x14ac:dyDescent="0.25">
      <c r="A48" s="19">
        <v>1014060</v>
      </c>
      <c r="B48" s="19">
        <v>4060</v>
      </c>
      <c r="C48" s="19" t="s">
        <v>233</v>
      </c>
      <c r="D48" s="12" t="s">
        <v>234</v>
      </c>
      <c r="E48" s="39">
        <f>13810814-600000</f>
        <v>13210814</v>
      </c>
      <c r="F48" s="39">
        <f>13810814-600000</f>
        <v>13210814</v>
      </c>
      <c r="G48" s="39">
        <f>10706895-491000</f>
        <v>10215895</v>
      </c>
      <c r="H48" s="39">
        <v>536580</v>
      </c>
      <c r="I48" s="13"/>
      <c r="J48" s="39">
        <f>250000+600000</f>
        <v>850000</v>
      </c>
      <c r="K48" s="39">
        <f>140000+600000</f>
        <v>740000</v>
      </c>
      <c r="L48" s="39">
        <v>110000</v>
      </c>
      <c r="M48" s="39">
        <v>48000</v>
      </c>
      <c r="N48" s="39"/>
      <c r="O48" s="39">
        <f>140000+600000</f>
        <v>740000</v>
      </c>
      <c r="P48" s="10">
        <f t="shared" si="1"/>
        <v>14060814</v>
      </c>
    </row>
    <row r="49" spans="1:19" ht="22.5" x14ac:dyDescent="0.25">
      <c r="A49" s="38">
        <v>1014081</v>
      </c>
      <c r="B49" s="38">
        <v>4081</v>
      </c>
      <c r="C49" s="38" t="s">
        <v>235</v>
      </c>
      <c r="D49" s="12" t="s">
        <v>236</v>
      </c>
      <c r="E49" s="39">
        <v>1658910</v>
      </c>
      <c r="F49" s="39">
        <v>1306260</v>
      </c>
      <c r="G49" s="39">
        <v>1306260</v>
      </c>
      <c r="H49" s="39"/>
      <c r="I49" s="13"/>
      <c r="J49" s="39"/>
      <c r="K49" s="39"/>
      <c r="L49" s="39"/>
      <c r="M49" s="39"/>
      <c r="N49" s="39"/>
      <c r="O49" s="39"/>
      <c r="P49" s="10">
        <f t="shared" si="1"/>
        <v>1658910</v>
      </c>
    </row>
    <row r="50" spans="1:19" x14ac:dyDescent="0.25">
      <c r="A50" s="38">
        <v>1014082</v>
      </c>
      <c r="B50" s="38">
        <v>4082</v>
      </c>
      <c r="C50" s="38" t="s">
        <v>235</v>
      </c>
      <c r="D50" s="12" t="s">
        <v>237</v>
      </c>
      <c r="E50" s="39">
        <v>400000</v>
      </c>
      <c r="F50" s="39">
        <v>400000</v>
      </c>
      <c r="G50" s="39"/>
      <c r="H50" s="39"/>
      <c r="I50" s="13"/>
      <c r="J50" s="39"/>
      <c r="K50" s="39"/>
      <c r="L50" s="39"/>
      <c r="M50" s="39"/>
      <c r="N50" s="39"/>
      <c r="O50" s="39"/>
      <c r="P50" s="10">
        <f t="shared" si="1"/>
        <v>400000</v>
      </c>
    </row>
    <row r="51" spans="1:19" x14ac:dyDescent="0.25">
      <c r="A51" s="20">
        <v>11</v>
      </c>
      <c r="B51" s="37"/>
      <c r="C51" s="37"/>
      <c r="D51" s="8" t="s">
        <v>26</v>
      </c>
      <c r="E51" s="15">
        <f>SUM(E52:E56)</f>
        <v>23979090</v>
      </c>
      <c r="F51" s="15">
        <f>SUM(F52:F56)</f>
        <v>23979090</v>
      </c>
      <c r="G51" s="15">
        <f t="shared" ref="G51:O51" si="6">SUM(G52:G56)</f>
        <v>13731200</v>
      </c>
      <c r="H51" s="15">
        <f>SUM(H52:H56)</f>
        <v>2613290</v>
      </c>
      <c r="I51" s="15">
        <f t="shared" si="6"/>
        <v>0</v>
      </c>
      <c r="J51" s="15">
        <f t="shared" si="6"/>
        <v>1555000</v>
      </c>
      <c r="K51" s="15">
        <f t="shared" si="6"/>
        <v>1180000</v>
      </c>
      <c r="L51" s="15">
        <f t="shared" si="6"/>
        <v>375000</v>
      </c>
      <c r="M51" s="15">
        <f t="shared" si="6"/>
        <v>8800</v>
      </c>
      <c r="N51" s="15">
        <f t="shared" si="6"/>
        <v>327000</v>
      </c>
      <c r="O51" s="15">
        <f t="shared" si="6"/>
        <v>1180000</v>
      </c>
      <c r="P51" s="10">
        <f t="shared" si="1"/>
        <v>25534090</v>
      </c>
    </row>
    <row r="52" spans="1:19" ht="45" x14ac:dyDescent="0.25">
      <c r="A52" s="38">
        <v>1110160</v>
      </c>
      <c r="B52" s="38" t="s">
        <v>206</v>
      </c>
      <c r="C52" s="38" t="s">
        <v>171</v>
      </c>
      <c r="D52" s="12" t="s">
        <v>207</v>
      </c>
      <c r="E52" s="39">
        <v>3143200</v>
      </c>
      <c r="F52" s="39">
        <v>3143200</v>
      </c>
      <c r="G52" s="39">
        <v>2300200</v>
      </c>
      <c r="H52" s="39">
        <v>196950</v>
      </c>
      <c r="I52" s="13"/>
      <c r="J52" s="39">
        <v>240000</v>
      </c>
      <c r="K52" s="39">
        <v>240000</v>
      </c>
      <c r="L52" s="13"/>
      <c r="M52" s="39"/>
      <c r="N52" s="39"/>
      <c r="O52" s="39">
        <v>240000</v>
      </c>
      <c r="P52" s="10">
        <f t="shared" si="1"/>
        <v>3383200</v>
      </c>
    </row>
    <row r="53" spans="1:19" ht="22.5" x14ac:dyDescent="0.25">
      <c r="A53" s="38">
        <v>1113133</v>
      </c>
      <c r="B53" s="38">
        <v>3133</v>
      </c>
      <c r="C53" s="38">
        <v>1040</v>
      </c>
      <c r="D53" s="12" t="s">
        <v>36</v>
      </c>
      <c r="E53" s="39">
        <v>551850</v>
      </c>
      <c r="F53" s="39">
        <v>551850</v>
      </c>
      <c r="G53" s="39"/>
      <c r="H53" s="39"/>
      <c r="I53" s="13"/>
      <c r="J53" s="39"/>
      <c r="K53" s="39"/>
      <c r="L53" s="13"/>
      <c r="M53" s="39"/>
      <c r="N53" s="39"/>
      <c r="O53" s="39"/>
      <c r="P53" s="10">
        <f t="shared" si="1"/>
        <v>551850</v>
      </c>
    </row>
    <row r="54" spans="1:19" ht="33.75" x14ac:dyDescent="0.25">
      <c r="A54" s="38">
        <v>1115031</v>
      </c>
      <c r="B54" s="38">
        <v>5031</v>
      </c>
      <c r="C54" s="38" t="s">
        <v>238</v>
      </c>
      <c r="D54" s="12" t="s">
        <v>239</v>
      </c>
      <c r="E54" s="105">
        <v>16707840</v>
      </c>
      <c r="F54" s="105">
        <v>16707840</v>
      </c>
      <c r="G54" s="39">
        <v>11431000</v>
      </c>
      <c r="H54" s="39">
        <v>2416340</v>
      </c>
      <c r="I54" s="13"/>
      <c r="J54" s="39">
        <f>940000+375000</f>
        <v>1315000</v>
      </c>
      <c r="K54" s="39">
        <v>940000</v>
      </c>
      <c r="L54" s="13">
        <v>375000</v>
      </c>
      <c r="M54" s="39">
        <v>8800</v>
      </c>
      <c r="N54" s="39">
        <v>327000</v>
      </c>
      <c r="O54" s="39">
        <v>940000</v>
      </c>
      <c r="P54" s="10">
        <f t="shared" si="1"/>
        <v>18022840</v>
      </c>
    </row>
    <row r="55" spans="1:19" ht="45" x14ac:dyDescent="0.25">
      <c r="A55" s="38">
        <v>1115061</v>
      </c>
      <c r="B55" s="38">
        <v>5061</v>
      </c>
      <c r="C55" s="38" t="s">
        <v>238</v>
      </c>
      <c r="D55" s="12" t="s">
        <v>37</v>
      </c>
      <c r="E55" s="39">
        <v>1265000</v>
      </c>
      <c r="F55" s="39">
        <v>1265000</v>
      </c>
      <c r="G55" s="39"/>
      <c r="H55" s="39"/>
      <c r="I55" s="13"/>
      <c r="J55" s="39"/>
      <c r="K55" s="39"/>
      <c r="L55" s="13"/>
      <c r="M55" s="39"/>
      <c r="N55" s="39"/>
      <c r="O55" s="39"/>
      <c r="P55" s="10">
        <f t="shared" si="1"/>
        <v>1265000</v>
      </c>
    </row>
    <row r="56" spans="1:19" ht="33.75" x14ac:dyDescent="0.25">
      <c r="A56" s="19">
        <v>1115062</v>
      </c>
      <c r="B56" s="19">
        <v>5062</v>
      </c>
      <c r="C56" s="19" t="s">
        <v>238</v>
      </c>
      <c r="D56" s="12" t="s">
        <v>38</v>
      </c>
      <c r="E56" s="39">
        <v>2311200</v>
      </c>
      <c r="F56" s="39">
        <v>2311200</v>
      </c>
      <c r="G56" s="39"/>
      <c r="H56" s="39"/>
      <c r="I56" s="13"/>
      <c r="J56" s="39"/>
      <c r="K56" s="39"/>
      <c r="L56" s="13"/>
      <c r="M56" s="39"/>
      <c r="N56" s="39"/>
      <c r="O56" s="39"/>
      <c r="P56" s="10">
        <f t="shared" si="1"/>
        <v>2311200</v>
      </c>
    </row>
    <row r="57" spans="1:19" ht="21" x14ac:dyDescent="0.25">
      <c r="A57" s="20">
        <v>12</v>
      </c>
      <c r="B57" s="37"/>
      <c r="C57" s="37"/>
      <c r="D57" s="8" t="s">
        <v>27</v>
      </c>
      <c r="E57" s="15">
        <f t="shared" ref="E57:O57" si="7">SUM(E58:E69)</f>
        <v>31513797</v>
      </c>
      <c r="F57" s="15">
        <f t="shared" si="7"/>
        <v>31513797</v>
      </c>
      <c r="G57" s="15">
        <f t="shared" si="7"/>
        <v>7085250</v>
      </c>
      <c r="H57" s="15">
        <f t="shared" si="7"/>
        <v>6221397</v>
      </c>
      <c r="I57" s="15">
        <f t="shared" si="7"/>
        <v>0</v>
      </c>
      <c r="J57" s="15">
        <f t="shared" si="7"/>
        <v>52670460</v>
      </c>
      <c r="K57" s="15">
        <f t="shared" si="7"/>
        <v>52670460</v>
      </c>
      <c r="L57" s="15">
        <f t="shared" si="7"/>
        <v>0</v>
      </c>
      <c r="M57" s="15">
        <f t="shared" si="7"/>
        <v>0</v>
      </c>
      <c r="N57" s="15">
        <f t="shared" si="7"/>
        <v>0</v>
      </c>
      <c r="O57" s="15">
        <f t="shared" si="7"/>
        <v>52670460</v>
      </c>
      <c r="P57" s="10">
        <f t="shared" si="1"/>
        <v>84184257</v>
      </c>
      <c r="S57" s="73"/>
    </row>
    <row r="58" spans="1:19" ht="56.25" x14ac:dyDescent="0.25">
      <c r="A58" s="38" t="s">
        <v>345</v>
      </c>
      <c r="B58" s="38" t="s">
        <v>170</v>
      </c>
      <c r="C58" s="38" t="s">
        <v>171</v>
      </c>
      <c r="D58" s="12" t="s">
        <v>172</v>
      </c>
      <c r="E58" s="39">
        <f>56400+2636700+521150+50000</f>
        <v>3264250</v>
      </c>
      <c r="F58" s="39">
        <f>56400+2636700+521150+50000</f>
        <v>3264250</v>
      </c>
      <c r="G58" s="39"/>
      <c r="H58" s="39">
        <f>56400+2636700+521150+50000</f>
        <v>3264250</v>
      </c>
      <c r="I58" s="13"/>
      <c r="J58" s="39"/>
      <c r="K58" s="39"/>
      <c r="L58" s="13"/>
      <c r="M58" s="39"/>
      <c r="N58" s="39"/>
      <c r="O58" s="39"/>
      <c r="P58" s="10">
        <f t="shared" si="1"/>
        <v>3264250</v>
      </c>
      <c r="S58" s="73"/>
    </row>
    <row r="59" spans="1:19" ht="45" x14ac:dyDescent="0.25">
      <c r="A59" s="38">
        <v>1210160</v>
      </c>
      <c r="B59" s="38" t="s">
        <v>206</v>
      </c>
      <c r="C59" s="38" t="s">
        <v>171</v>
      </c>
      <c r="D59" s="12" t="s">
        <v>207</v>
      </c>
      <c r="E59" s="39">
        <v>9049147</v>
      </c>
      <c r="F59" s="39">
        <v>9049147</v>
      </c>
      <c r="G59" s="39">
        <v>7085250</v>
      </c>
      <c r="H59" s="39">
        <v>211747</v>
      </c>
      <c r="I59" s="13"/>
      <c r="J59" s="39"/>
      <c r="K59" s="39"/>
      <c r="L59" s="13"/>
      <c r="M59" s="39"/>
      <c r="N59" s="39"/>
      <c r="O59" s="39"/>
      <c r="P59" s="10">
        <f t="shared" ref="P59:P60" si="8">SUM(E59+J59)</f>
        <v>9049147</v>
      </c>
      <c r="S59" s="73"/>
    </row>
    <row r="60" spans="1:19" x14ac:dyDescent="0.25">
      <c r="A60" s="38" t="s">
        <v>346</v>
      </c>
      <c r="B60" s="19">
        <v>1010</v>
      </c>
      <c r="C60" s="19" t="s">
        <v>209</v>
      </c>
      <c r="D60" s="12" t="s">
        <v>210</v>
      </c>
      <c r="E60" s="39">
        <v>950000</v>
      </c>
      <c r="F60" s="39">
        <v>950000</v>
      </c>
      <c r="G60" s="39"/>
      <c r="H60" s="39">
        <v>950000</v>
      </c>
      <c r="I60" s="13"/>
      <c r="J60" s="39">
        <v>50000</v>
      </c>
      <c r="K60" s="39">
        <v>50000</v>
      </c>
      <c r="L60" s="13"/>
      <c r="M60" s="39"/>
      <c r="N60" s="39"/>
      <c r="O60" s="39">
        <v>50000</v>
      </c>
      <c r="P60" s="10">
        <f t="shared" si="8"/>
        <v>1000000</v>
      </c>
    </row>
    <row r="61" spans="1:19" ht="22.5" x14ac:dyDescent="0.25">
      <c r="A61" s="19" t="s">
        <v>318</v>
      </c>
      <c r="B61" s="19">
        <v>1021</v>
      </c>
      <c r="C61" s="19" t="s">
        <v>212</v>
      </c>
      <c r="D61" s="12" t="s">
        <v>213</v>
      </c>
      <c r="E61" s="39"/>
      <c r="F61" s="39"/>
      <c r="G61" s="39"/>
      <c r="H61" s="39"/>
      <c r="I61" s="13"/>
      <c r="J61" s="39">
        <f>100000+40120460</f>
        <v>40220460</v>
      </c>
      <c r="K61" s="39">
        <f>100000+40120460</f>
        <v>40220460</v>
      </c>
      <c r="L61" s="13"/>
      <c r="M61" s="39"/>
      <c r="N61" s="39"/>
      <c r="O61" s="39">
        <f>100000+40120460</f>
        <v>40220460</v>
      </c>
      <c r="P61" s="10">
        <f t="shared" si="1"/>
        <v>40220460</v>
      </c>
    </row>
    <row r="62" spans="1:19" ht="22.5" x14ac:dyDescent="0.25">
      <c r="A62" s="38" t="s">
        <v>354</v>
      </c>
      <c r="B62" s="38">
        <v>1080</v>
      </c>
      <c r="C62" s="38" t="s">
        <v>219</v>
      </c>
      <c r="D62" s="12" t="s">
        <v>229</v>
      </c>
      <c r="E62" s="39"/>
      <c r="F62" s="39"/>
      <c r="G62" s="39"/>
      <c r="H62" s="39"/>
      <c r="I62" s="13"/>
      <c r="J62" s="39">
        <v>250000</v>
      </c>
      <c r="K62" s="39">
        <v>250000</v>
      </c>
      <c r="L62" s="13"/>
      <c r="M62" s="39"/>
      <c r="N62" s="39"/>
      <c r="O62" s="39">
        <v>250000</v>
      </c>
      <c r="P62" s="10">
        <f t="shared" si="1"/>
        <v>250000</v>
      </c>
    </row>
    <row r="63" spans="1:19" ht="33.75" x14ac:dyDescent="0.25">
      <c r="A63" s="19" t="s">
        <v>353</v>
      </c>
      <c r="B63" s="19">
        <v>4060</v>
      </c>
      <c r="C63" s="19" t="s">
        <v>233</v>
      </c>
      <c r="D63" s="12" t="s">
        <v>234</v>
      </c>
      <c r="E63" s="39">
        <f>18300+735000</f>
        <v>753300</v>
      </c>
      <c r="F63" s="39">
        <f>18300+735000</f>
        <v>753300</v>
      </c>
      <c r="G63" s="39"/>
      <c r="H63" s="39">
        <f>18300+735000</f>
        <v>753300</v>
      </c>
      <c r="I63" s="13"/>
      <c r="J63" s="39">
        <v>400000</v>
      </c>
      <c r="K63" s="39">
        <v>400000</v>
      </c>
      <c r="L63" s="13"/>
      <c r="M63" s="39"/>
      <c r="N63" s="39"/>
      <c r="O63" s="39">
        <v>400000</v>
      </c>
      <c r="P63" s="10">
        <f t="shared" si="1"/>
        <v>1153300</v>
      </c>
    </row>
    <row r="64" spans="1:19" ht="33.75" x14ac:dyDescent="0.25">
      <c r="A64" s="38" t="s">
        <v>347</v>
      </c>
      <c r="B64" s="38">
        <v>5031</v>
      </c>
      <c r="C64" s="38" t="s">
        <v>238</v>
      </c>
      <c r="D64" s="12" t="s">
        <v>239</v>
      </c>
      <c r="E64" s="39"/>
      <c r="F64" s="39"/>
      <c r="G64" s="39"/>
      <c r="H64" s="39"/>
      <c r="I64" s="13"/>
      <c r="J64" s="39">
        <v>2300000</v>
      </c>
      <c r="K64" s="39">
        <v>2300000</v>
      </c>
      <c r="L64" s="13"/>
      <c r="M64" s="39"/>
      <c r="N64" s="39"/>
      <c r="O64" s="39">
        <v>2300000</v>
      </c>
      <c r="P64" s="10">
        <f t="shared" si="1"/>
        <v>2300000</v>
      </c>
    </row>
    <row r="65" spans="1:19" ht="22.5" x14ac:dyDescent="0.25">
      <c r="A65" s="80">
        <v>1216013</v>
      </c>
      <c r="B65" s="102">
        <v>6013</v>
      </c>
      <c r="C65" s="102">
        <v>620</v>
      </c>
      <c r="D65" s="104" t="s">
        <v>320</v>
      </c>
      <c r="E65" s="39">
        <v>5060000</v>
      </c>
      <c r="F65" s="39">
        <v>5060000</v>
      </c>
      <c r="G65" s="39"/>
      <c r="H65" s="39"/>
      <c r="I65" s="13"/>
      <c r="J65" s="39">
        <v>1450000</v>
      </c>
      <c r="K65" s="39">
        <v>1450000</v>
      </c>
      <c r="L65" s="13"/>
      <c r="M65" s="39"/>
      <c r="N65" s="39"/>
      <c r="O65" s="39">
        <v>1450000</v>
      </c>
      <c r="P65" s="10">
        <f t="shared" si="1"/>
        <v>6510000</v>
      </c>
    </row>
    <row r="66" spans="1:19" ht="22.5" x14ac:dyDescent="0.25">
      <c r="A66" s="80">
        <v>1216040</v>
      </c>
      <c r="B66" s="102">
        <v>6040</v>
      </c>
      <c r="C66" s="102">
        <v>620</v>
      </c>
      <c r="D66" s="104" t="s">
        <v>348</v>
      </c>
      <c r="E66" s="39">
        <v>1695000</v>
      </c>
      <c r="F66" s="39">
        <v>1695000</v>
      </c>
      <c r="G66" s="39"/>
      <c r="H66" s="39"/>
      <c r="I66" s="13"/>
      <c r="J66" s="39"/>
      <c r="K66" s="39"/>
      <c r="L66" s="13"/>
      <c r="M66" s="39"/>
      <c r="N66" s="39"/>
      <c r="O66" s="39"/>
      <c r="P66" s="10">
        <f t="shared" si="1"/>
        <v>1695000</v>
      </c>
    </row>
    <row r="67" spans="1:19" ht="90" x14ac:dyDescent="0.25">
      <c r="A67" s="38">
        <v>1216071</v>
      </c>
      <c r="B67" s="38">
        <v>6071</v>
      </c>
      <c r="C67" s="38" t="s">
        <v>240</v>
      </c>
      <c r="D67" s="14" t="s">
        <v>61</v>
      </c>
      <c r="E67" s="39">
        <v>6700000</v>
      </c>
      <c r="F67" s="39">
        <v>6700000</v>
      </c>
      <c r="G67" s="39"/>
      <c r="H67" s="39"/>
      <c r="I67" s="13"/>
      <c r="J67" s="39"/>
      <c r="K67" s="39"/>
      <c r="L67" s="13"/>
      <c r="M67" s="39"/>
      <c r="N67" s="39"/>
      <c r="O67" s="39"/>
      <c r="P67" s="10">
        <f t="shared" si="1"/>
        <v>6700000</v>
      </c>
    </row>
    <row r="68" spans="1:19" ht="22.5" x14ac:dyDescent="0.25">
      <c r="A68" s="38">
        <v>1216090</v>
      </c>
      <c r="B68" s="38">
        <v>6090</v>
      </c>
      <c r="C68" s="38" t="s">
        <v>240</v>
      </c>
      <c r="D68" s="12" t="s">
        <v>241</v>
      </c>
      <c r="E68" s="105">
        <v>4042100</v>
      </c>
      <c r="F68" s="105">
        <v>4042100</v>
      </c>
      <c r="G68" s="39"/>
      <c r="H68" s="39">
        <f>19300+1022800</f>
        <v>1042100</v>
      </c>
      <c r="I68" s="13"/>
      <c r="J68" s="39"/>
      <c r="K68" s="39"/>
      <c r="L68" s="13"/>
      <c r="M68" s="39"/>
      <c r="N68" s="39"/>
      <c r="O68" s="39"/>
      <c r="P68" s="10">
        <f t="shared" si="1"/>
        <v>4042100</v>
      </c>
    </row>
    <row r="69" spans="1:19" ht="22.5" x14ac:dyDescent="0.25">
      <c r="A69" s="80">
        <v>1217670</v>
      </c>
      <c r="B69" s="103">
        <v>7670</v>
      </c>
      <c r="C69" s="102">
        <v>490</v>
      </c>
      <c r="D69" s="104" t="s">
        <v>349</v>
      </c>
      <c r="E69" s="39"/>
      <c r="F69" s="39"/>
      <c r="G69" s="39"/>
      <c r="H69" s="39"/>
      <c r="I69" s="13"/>
      <c r="J69" s="39">
        <v>8000000</v>
      </c>
      <c r="K69" s="39">
        <v>8000000</v>
      </c>
      <c r="L69" s="13"/>
      <c r="M69" s="39"/>
      <c r="N69" s="39"/>
      <c r="O69" s="39">
        <v>8000000</v>
      </c>
      <c r="P69" s="10">
        <f t="shared" si="1"/>
        <v>8000000</v>
      </c>
    </row>
    <row r="70" spans="1:19" ht="21" x14ac:dyDescent="0.25">
      <c r="A70" s="21">
        <v>14</v>
      </c>
      <c r="B70" s="42"/>
      <c r="C70" s="42"/>
      <c r="D70" s="8" t="s">
        <v>28</v>
      </c>
      <c r="E70" s="15">
        <f t="shared" ref="E70:O70" si="9">SUM(E71:E73)</f>
        <v>60539116</v>
      </c>
      <c r="F70" s="15">
        <f t="shared" si="9"/>
        <v>60539116</v>
      </c>
      <c r="G70" s="15">
        <f t="shared" si="9"/>
        <v>5656000</v>
      </c>
      <c r="H70" s="15">
        <f t="shared" si="9"/>
        <v>0</v>
      </c>
      <c r="I70" s="15">
        <f t="shared" si="9"/>
        <v>0</v>
      </c>
      <c r="J70" s="15">
        <f t="shared" si="9"/>
        <v>8655300</v>
      </c>
      <c r="K70" s="15">
        <f t="shared" si="9"/>
        <v>7950000</v>
      </c>
      <c r="L70" s="15">
        <f t="shared" si="9"/>
        <v>705300</v>
      </c>
      <c r="M70" s="15">
        <f t="shared" si="9"/>
        <v>0</v>
      </c>
      <c r="N70" s="15">
        <f t="shared" si="9"/>
        <v>0</v>
      </c>
      <c r="O70" s="15">
        <f t="shared" si="9"/>
        <v>7950000</v>
      </c>
      <c r="P70" s="10">
        <f t="shared" si="1"/>
        <v>69194416</v>
      </c>
      <c r="S70" s="73"/>
    </row>
    <row r="71" spans="1:19" ht="22.5" x14ac:dyDescent="0.25">
      <c r="A71" s="38">
        <v>1410160</v>
      </c>
      <c r="B71" s="38" t="s">
        <v>206</v>
      </c>
      <c r="C71" s="38" t="s">
        <v>171</v>
      </c>
      <c r="D71" s="12" t="s">
        <v>242</v>
      </c>
      <c r="E71" s="39">
        <v>7374220</v>
      </c>
      <c r="F71" s="39">
        <v>7374220</v>
      </c>
      <c r="G71" s="39">
        <v>5656000</v>
      </c>
      <c r="H71" s="39"/>
      <c r="I71" s="13"/>
      <c r="J71" s="39"/>
      <c r="K71" s="39"/>
      <c r="L71" s="13"/>
      <c r="M71" s="39"/>
      <c r="N71" s="39"/>
      <c r="O71" s="39"/>
      <c r="P71" s="10">
        <f t="shared" si="1"/>
        <v>7374220</v>
      </c>
      <c r="S71" s="73"/>
    </row>
    <row r="72" spans="1:19" ht="22.5" x14ac:dyDescent="0.25">
      <c r="A72" s="38">
        <v>1416030</v>
      </c>
      <c r="B72" s="38">
        <v>6030</v>
      </c>
      <c r="C72" s="38" t="s">
        <v>243</v>
      </c>
      <c r="D72" s="12" t="s">
        <v>244</v>
      </c>
      <c r="E72" s="39">
        <f>51314896+1850000</f>
        <v>53164896</v>
      </c>
      <c r="F72" s="39">
        <f>51314896+1850000</f>
        <v>53164896</v>
      </c>
      <c r="G72" s="39"/>
      <c r="H72" s="39"/>
      <c r="I72" s="13"/>
      <c r="J72" s="39">
        <f>6300000+1650000</f>
        <v>7950000</v>
      </c>
      <c r="K72" s="39">
        <f>6300000+1650000</f>
        <v>7950000</v>
      </c>
      <c r="L72" s="13"/>
      <c r="M72" s="39"/>
      <c r="N72" s="39"/>
      <c r="O72" s="39">
        <f>6300000+1650000</f>
        <v>7950000</v>
      </c>
      <c r="P72" s="10">
        <f t="shared" si="1"/>
        <v>61114896</v>
      </c>
    </row>
    <row r="73" spans="1:19" x14ac:dyDescent="0.25">
      <c r="A73" s="38">
        <v>1418312</v>
      </c>
      <c r="B73" s="38">
        <v>8312</v>
      </c>
      <c r="C73" s="38" t="s">
        <v>245</v>
      </c>
      <c r="D73" s="12" t="s">
        <v>246</v>
      </c>
      <c r="E73" s="39"/>
      <c r="F73" s="39"/>
      <c r="G73" s="39"/>
      <c r="H73" s="39"/>
      <c r="I73" s="13"/>
      <c r="J73" s="39">
        <v>705300</v>
      </c>
      <c r="K73" s="39"/>
      <c r="L73" s="39">
        <v>705300</v>
      </c>
      <c r="M73" s="39"/>
      <c r="N73" s="39"/>
      <c r="O73" s="44"/>
      <c r="P73" s="10">
        <f t="shared" si="1"/>
        <v>705300</v>
      </c>
    </row>
    <row r="74" spans="1:19" x14ac:dyDescent="0.25">
      <c r="A74" s="21">
        <v>37</v>
      </c>
      <c r="B74" s="42"/>
      <c r="C74" s="42"/>
      <c r="D74" s="8" t="s">
        <v>247</v>
      </c>
      <c r="E74" s="15">
        <f>SUM(E75:E78)</f>
        <v>11264005</v>
      </c>
      <c r="F74" s="15">
        <f>SUM(F75:F78)</f>
        <v>11264006</v>
      </c>
      <c r="G74" s="15">
        <f t="shared" ref="G74:O74" si="10">SUM(G75:G78)</f>
        <v>3146176</v>
      </c>
      <c r="H74" s="15">
        <f t="shared" si="10"/>
        <v>0</v>
      </c>
      <c r="I74" s="15">
        <f t="shared" si="10"/>
        <v>0</v>
      </c>
      <c r="J74" s="15">
        <f t="shared" si="10"/>
        <v>56000</v>
      </c>
      <c r="K74" s="15">
        <f t="shared" si="10"/>
        <v>56000</v>
      </c>
      <c r="L74" s="15">
        <f t="shared" si="10"/>
        <v>0</v>
      </c>
      <c r="M74" s="15">
        <f t="shared" si="10"/>
        <v>0</v>
      </c>
      <c r="N74" s="15">
        <f t="shared" si="10"/>
        <v>0</v>
      </c>
      <c r="O74" s="15">
        <f t="shared" si="10"/>
        <v>56000</v>
      </c>
      <c r="P74" s="10">
        <f t="shared" si="1"/>
        <v>11320005</v>
      </c>
    </row>
    <row r="75" spans="1:19" ht="45" x14ac:dyDescent="0.25">
      <c r="A75" s="38">
        <v>3710160</v>
      </c>
      <c r="B75" s="38" t="s">
        <v>206</v>
      </c>
      <c r="C75" s="38" t="s">
        <v>171</v>
      </c>
      <c r="D75" s="12" t="s">
        <v>207</v>
      </c>
      <c r="E75" s="39">
        <v>4149135</v>
      </c>
      <c r="F75" s="39">
        <v>4149136</v>
      </c>
      <c r="G75" s="39">
        <v>3146176</v>
      </c>
      <c r="H75" s="39"/>
      <c r="I75" s="13"/>
      <c r="J75" s="39">
        <v>56000</v>
      </c>
      <c r="K75" s="39">
        <v>56000</v>
      </c>
      <c r="L75" s="13"/>
      <c r="M75" s="39"/>
      <c r="N75" s="39"/>
      <c r="O75" s="39">
        <v>56000</v>
      </c>
      <c r="P75" s="10">
        <f t="shared" si="1"/>
        <v>4205135</v>
      </c>
    </row>
    <row r="76" spans="1:19" x14ac:dyDescent="0.25">
      <c r="A76" s="38" t="s">
        <v>319</v>
      </c>
      <c r="B76" s="38" t="s">
        <v>344</v>
      </c>
      <c r="C76" s="38" t="s">
        <v>343</v>
      </c>
      <c r="D76" s="12" t="s">
        <v>342</v>
      </c>
      <c r="E76" s="39">
        <v>801170</v>
      </c>
      <c r="F76" s="39">
        <v>801170</v>
      </c>
      <c r="G76" s="39"/>
      <c r="H76" s="39"/>
      <c r="I76" s="13"/>
      <c r="J76" s="39"/>
      <c r="K76" s="39"/>
      <c r="L76" s="13"/>
      <c r="M76" s="39"/>
      <c r="N76" s="39"/>
      <c r="O76" s="39"/>
      <c r="P76" s="10">
        <f t="shared" si="1"/>
        <v>801170</v>
      </c>
    </row>
    <row r="77" spans="1:19" x14ac:dyDescent="0.25">
      <c r="A77" s="38">
        <v>3718710</v>
      </c>
      <c r="B77" s="38">
        <v>8710</v>
      </c>
      <c r="C77" s="38" t="s">
        <v>175</v>
      </c>
      <c r="D77" s="12" t="s">
        <v>248</v>
      </c>
      <c r="E77" s="39">
        <v>1000000</v>
      </c>
      <c r="F77" s="39">
        <v>1000000</v>
      </c>
      <c r="G77" s="39"/>
      <c r="H77" s="39"/>
      <c r="I77" s="13"/>
      <c r="J77" s="39"/>
      <c r="K77" s="39"/>
      <c r="L77" s="13"/>
      <c r="M77" s="39"/>
      <c r="N77" s="39"/>
      <c r="O77" s="39"/>
      <c r="P77" s="10">
        <f t="shared" si="1"/>
        <v>1000000</v>
      </c>
    </row>
    <row r="78" spans="1:19" x14ac:dyDescent="0.25">
      <c r="A78" s="38" t="s">
        <v>286</v>
      </c>
      <c r="B78" s="38" t="s">
        <v>287</v>
      </c>
      <c r="C78" s="38" t="s">
        <v>174</v>
      </c>
      <c r="D78" s="74" t="s">
        <v>288</v>
      </c>
      <c r="E78" s="39">
        <v>5313700</v>
      </c>
      <c r="F78" s="39">
        <v>5313700</v>
      </c>
      <c r="G78" s="39"/>
      <c r="H78" s="39"/>
      <c r="I78" s="39"/>
      <c r="J78" s="39"/>
      <c r="K78" s="39"/>
      <c r="L78" s="39"/>
      <c r="M78" s="39"/>
      <c r="N78" s="39"/>
      <c r="O78" s="39"/>
      <c r="P78" s="10">
        <f t="shared" si="1"/>
        <v>5313700</v>
      </c>
    </row>
    <row r="79" spans="1:19" x14ac:dyDescent="0.25">
      <c r="A79" s="42"/>
      <c r="B79" s="42"/>
      <c r="C79" s="42"/>
      <c r="D79" s="7" t="s">
        <v>66</v>
      </c>
      <c r="E79" s="15">
        <f t="shared" ref="E79:O79" si="11">SUM(E11+E30+E39+E43+E51+E57+E70+E74)</f>
        <v>638175945</v>
      </c>
      <c r="F79" s="15">
        <f t="shared" si="11"/>
        <v>637823296</v>
      </c>
      <c r="G79" s="15">
        <f t="shared" si="11"/>
        <v>349355977</v>
      </c>
      <c r="H79" s="15">
        <f t="shared" si="11"/>
        <v>32256753</v>
      </c>
      <c r="I79" s="15">
        <f t="shared" si="11"/>
        <v>0</v>
      </c>
      <c r="J79" s="15">
        <f t="shared" si="11"/>
        <v>98240000</v>
      </c>
      <c r="K79" s="15">
        <f t="shared" si="11"/>
        <v>88992060</v>
      </c>
      <c r="L79" s="15">
        <f t="shared" si="11"/>
        <v>9247940</v>
      </c>
      <c r="M79" s="15">
        <f t="shared" si="11"/>
        <v>1569991</v>
      </c>
      <c r="N79" s="15">
        <f t="shared" si="11"/>
        <v>327000</v>
      </c>
      <c r="O79" s="15">
        <f t="shared" si="11"/>
        <v>88992060</v>
      </c>
      <c r="P79" s="10">
        <f t="shared" ref="P79" si="12">SUM(E79+J79)</f>
        <v>736415945</v>
      </c>
    </row>
    <row r="81" spans="2:16" x14ac:dyDescent="0.25">
      <c r="E81" s="135"/>
      <c r="J81" s="73"/>
      <c r="P81" s="135"/>
    </row>
    <row r="82" spans="2:16" ht="18.75" x14ac:dyDescent="0.3">
      <c r="B82" s="47" t="s">
        <v>250</v>
      </c>
      <c r="K82" s="47" t="s">
        <v>251</v>
      </c>
      <c r="P82" s="73"/>
    </row>
  </sheetData>
  <mergeCells count="18">
    <mergeCell ref="D7:D9"/>
    <mergeCell ref="E7:I7"/>
    <mergeCell ref="J7:O7"/>
    <mergeCell ref="A7:A9"/>
    <mergeCell ref="B7:B9"/>
    <mergeCell ref="C7:C9"/>
    <mergeCell ref="A3:P3"/>
    <mergeCell ref="A4:P4"/>
    <mergeCell ref="P7:P9"/>
    <mergeCell ref="E8:E9"/>
    <mergeCell ref="F8:F9"/>
    <mergeCell ref="G8:H8"/>
    <mergeCell ref="I8:I9"/>
    <mergeCell ref="J8:J9"/>
    <mergeCell ref="K8:K9"/>
    <mergeCell ref="L8:L9"/>
    <mergeCell ref="M8:N8"/>
    <mergeCell ref="O8:O9"/>
  </mergeCells>
  <pageMargins left="0.70866141732283472" right="0.31496062992125984" top="0.55118110236220474" bottom="0.55118110236220474" header="0.11811023622047245" footer="0.11811023622047245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0"/>
  <sheetViews>
    <sheetView workbookViewId="0">
      <selection activeCell="A8" sqref="A8:XFD8"/>
    </sheetView>
  </sheetViews>
  <sheetFormatPr defaultRowHeight="15" x14ac:dyDescent="0.25"/>
  <cols>
    <col min="1" max="1" width="16.28515625" customWidth="1"/>
    <col min="2" max="2" width="15.7109375" customWidth="1"/>
    <col min="3" max="3" width="70.140625" customWidth="1"/>
    <col min="4" max="4" width="15.28515625" customWidth="1"/>
    <col min="5" max="5" width="12.7109375" customWidth="1"/>
    <col min="6" max="6" width="13.28515625" customWidth="1"/>
  </cols>
  <sheetData>
    <row r="1" spans="1:4" ht="18.75" x14ac:dyDescent="0.25">
      <c r="A1" s="48"/>
      <c r="B1" s="187" t="s">
        <v>256</v>
      </c>
      <c r="C1" s="187"/>
    </row>
    <row r="2" spans="1:4" ht="18.75" x14ac:dyDescent="0.25">
      <c r="A2" s="1"/>
      <c r="B2" s="188" t="s">
        <v>384</v>
      </c>
      <c r="C2" s="188"/>
    </row>
    <row r="3" spans="1:4" ht="18.75" x14ac:dyDescent="0.25">
      <c r="A3" s="49"/>
      <c r="B3" s="46"/>
      <c r="C3" s="46"/>
    </row>
    <row r="4" spans="1:4" ht="18.75" x14ac:dyDescent="0.25">
      <c r="A4" s="189" t="s">
        <v>252</v>
      </c>
      <c r="B4" s="189"/>
      <c r="C4" s="189"/>
    </row>
    <row r="5" spans="1:4" ht="18.75" x14ac:dyDescent="0.25">
      <c r="A5" s="189" t="s">
        <v>254</v>
      </c>
      <c r="B5" s="189"/>
      <c r="C5" s="189"/>
    </row>
    <row r="6" spans="1:4" ht="18.75" x14ac:dyDescent="0.25">
      <c r="A6" s="49"/>
      <c r="B6" s="46"/>
      <c r="C6" s="46"/>
    </row>
    <row r="7" spans="1:4" ht="15.75" x14ac:dyDescent="0.25">
      <c r="A7" s="190" t="s">
        <v>364</v>
      </c>
      <c r="B7" s="190"/>
      <c r="C7" s="190"/>
    </row>
    <row r="8" spans="1:4" ht="15.75" x14ac:dyDescent="0.25">
      <c r="A8" s="150" t="s">
        <v>385</v>
      </c>
      <c r="B8" s="46"/>
      <c r="C8" s="46"/>
    </row>
    <row r="9" spans="1:4" ht="15.75" x14ac:dyDescent="0.25">
      <c r="A9" s="46"/>
      <c r="B9" s="46"/>
      <c r="C9" s="146"/>
      <c r="D9" t="s">
        <v>151</v>
      </c>
    </row>
    <row r="10" spans="1:4" ht="38.25" x14ac:dyDescent="0.25">
      <c r="A10" s="161" t="s">
        <v>365</v>
      </c>
      <c r="B10" s="167" t="s">
        <v>366</v>
      </c>
      <c r="C10" s="167"/>
      <c r="D10" s="161" t="s">
        <v>8</v>
      </c>
    </row>
    <row r="11" spans="1:4" ht="15.75" x14ac:dyDescent="0.25">
      <c r="A11" s="151">
        <v>1</v>
      </c>
      <c r="B11" s="183">
        <v>2</v>
      </c>
      <c r="C11" s="183"/>
      <c r="D11" s="151">
        <v>3</v>
      </c>
    </row>
    <row r="12" spans="1:4" x14ac:dyDescent="0.25">
      <c r="A12" s="184" t="s">
        <v>367</v>
      </c>
      <c r="B12" s="184"/>
      <c r="C12" s="184"/>
      <c r="D12" s="184"/>
    </row>
    <row r="13" spans="1:4" x14ac:dyDescent="0.25">
      <c r="A13" s="152">
        <v>41030000</v>
      </c>
      <c r="B13" s="185" t="s">
        <v>140</v>
      </c>
      <c r="C13" s="185"/>
      <c r="D13" s="25">
        <f>SUM(D14)</f>
        <v>129546700</v>
      </c>
    </row>
    <row r="14" spans="1:4" x14ac:dyDescent="0.25">
      <c r="A14" s="33">
        <v>41033900</v>
      </c>
      <c r="B14" s="186" t="s">
        <v>141</v>
      </c>
      <c r="C14" s="186"/>
      <c r="D14" s="28">
        <v>129546700</v>
      </c>
    </row>
    <row r="15" spans="1:4" x14ac:dyDescent="0.25">
      <c r="A15" s="153">
        <v>41050000</v>
      </c>
      <c r="B15" s="178" t="s">
        <v>142</v>
      </c>
      <c r="C15" s="178"/>
      <c r="D15" s="24">
        <f>SUM(D16+D17+D18+D19)</f>
        <v>2169245</v>
      </c>
    </row>
    <row r="16" spans="1:4" ht="45.75" customHeight="1" x14ac:dyDescent="0.25">
      <c r="A16" s="32">
        <v>41051000</v>
      </c>
      <c r="B16" s="181" t="s">
        <v>143</v>
      </c>
      <c r="C16" s="181"/>
      <c r="D16" s="31">
        <v>2026900</v>
      </c>
    </row>
    <row r="17" spans="1:13" ht="29.25" customHeight="1" x14ac:dyDescent="0.25">
      <c r="A17" s="32">
        <v>41053900</v>
      </c>
      <c r="B17" s="182" t="s">
        <v>368</v>
      </c>
      <c r="C17" s="182"/>
      <c r="D17" s="31">
        <v>13420</v>
      </c>
    </row>
    <row r="18" spans="1:13" ht="33" customHeight="1" x14ac:dyDescent="0.25">
      <c r="A18" s="32">
        <v>41053900</v>
      </c>
      <c r="B18" s="182" t="s">
        <v>369</v>
      </c>
      <c r="C18" s="182"/>
      <c r="D18" s="31">
        <v>56925</v>
      </c>
    </row>
    <row r="19" spans="1:13" x14ac:dyDescent="0.25">
      <c r="A19" s="32">
        <v>41053900</v>
      </c>
      <c r="B19" s="182" t="s">
        <v>370</v>
      </c>
      <c r="C19" s="182"/>
      <c r="D19" s="31">
        <v>72000</v>
      </c>
    </row>
    <row r="20" spans="1:13" x14ac:dyDescent="0.25">
      <c r="A20" s="178" t="s">
        <v>371</v>
      </c>
      <c r="B20" s="178"/>
      <c r="C20" s="178"/>
      <c r="D20" s="178"/>
    </row>
    <row r="21" spans="1:13" x14ac:dyDescent="0.25">
      <c r="A21" s="164"/>
      <c r="B21" s="179"/>
      <c r="C21" s="179"/>
      <c r="D21" s="165">
        <v>0</v>
      </c>
    </row>
    <row r="22" spans="1:13" x14ac:dyDescent="0.25">
      <c r="A22" s="161" t="s">
        <v>253</v>
      </c>
      <c r="B22" s="180" t="s">
        <v>372</v>
      </c>
      <c r="C22" s="180"/>
      <c r="D22" s="24">
        <f>SUM(D23+D24)</f>
        <v>131715945</v>
      </c>
    </row>
    <row r="23" spans="1:13" x14ac:dyDescent="0.25">
      <c r="A23" s="161" t="s">
        <v>253</v>
      </c>
      <c r="B23" s="180" t="s">
        <v>373</v>
      </c>
      <c r="C23" s="180"/>
      <c r="D23" s="24">
        <f>SUM(D13+D15)</f>
        <v>131715945</v>
      </c>
    </row>
    <row r="24" spans="1:13" x14ac:dyDescent="0.25">
      <c r="A24" s="161" t="s">
        <v>253</v>
      </c>
      <c r="B24" s="180" t="s">
        <v>374</v>
      </c>
      <c r="C24" s="180"/>
      <c r="D24" s="24">
        <v>0</v>
      </c>
    </row>
    <row r="25" spans="1:13" ht="18.75" x14ac:dyDescent="0.25">
      <c r="A25" s="49"/>
      <c r="B25" s="46"/>
      <c r="C25" s="46"/>
    </row>
    <row r="26" spans="1:13" ht="15.75" x14ac:dyDescent="0.25">
      <c r="A26" s="176" t="s">
        <v>375</v>
      </c>
      <c r="B26" s="176"/>
      <c r="C26" s="176"/>
      <c r="D26" s="154"/>
    </row>
    <row r="27" spans="1:13" x14ac:dyDescent="0.25">
      <c r="A27" s="154"/>
      <c r="B27" s="154"/>
      <c r="C27" s="154"/>
      <c r="D27" s="155" t="s">
        <v>376</v>
      </c>
    </row>
    <row r="28" spans="1:13" ht="18.75" x14ac:dyDescent="0.3">
      <c r="A28" s="177" t="s">
        <v>377</v>
      </c>
      <c r="B28" s="177" t="s">
        <v>378</v>
      </c>
      <c r="C28" s="177" t="s">
        <v>379</v>
      </c>
      <c r="D28" s="177" t="s">
        <v>66</v>
      </c>
      <c r="M28" s="50"/>
    </row>
    <row r="29" spans="1:13" ht="74.25" customHeight="1" x14ac:dyDescent="0.25">
      <c r="A29" s="177"/>
      <c r="B29" s="177"/>
      <c r="C29" s="177"/>
      <c r="D29" s="177"/>
    </row>
    <row r="30" spans="1:13" x14ac:dyDescent="0.25">
      <c r="A30" s="56">
        <v>1</v>
      </c>
      <c r="B30" s="56">
        <v>2</v>
      </c>
      <c r="C30" s="56">
        <v>3</v>
      </c>
      <c r="D30" s="56">
        <v>4</v>
      </c>
    </row>
    <row r="31" spans="1:13" x14ac:dyDescent="0.25">
      <c r="A31" s="175" t="s">
        <v>380</v>
      </c>
      <c r="B31" s="175"/>
      <c r="C31" s="175"/>
      <c r="D31" s="175"/>
    </row>
    <row r="32" spans="1:13" x14ac:dyDescent="0.25">
      <c r="A32" s="156" t="s">
        <v>286</v>
      </c>
      <c r="B32" s="162">
        <v>9110</v>
      </c>
      <c r="C32" s="157" t="s">
        <v>288</v>
      </c>
      <c r="D32" s="58">
        <v>5313700</v>
      </c>
    </row>
    <row r="33" spans="1:4" x14ac:dyDescent="0.25">
      <c r="A33" s="175" t="s">
        <v>381</v>
      </c>
      <c r="B33" s="175"/>
      <c r="C33" s="175"/>
      <c r="D33" s="175"/>
    </row>
    <row r="34" spans="1:4" x14ac:dyDescent="0.25">
      <c r="A34" s="158"/>
      <c r="B34" s="158"/>
      <c r="C34" s="158"/>
      <c r="D34" s="163">
        <v>0</v>
      </c>
    </row>
    <row r="35" spans="1:4" x14ac:dyDescent="0.25">
      <c r="A35" s="66" t="s">
        <v>253</v>
      </c>
      <c r="B35" s="66" t="s">
        <v>253</v>
      </c>
      <c r="C35" s="159" t="s">
        <v>382</v>
      </c>
      <c r="D35" s="160">
        <f>SUM(D36:D37)</f>
        <v>5313700</v>
      </c>
    </row>
    <row r="36" spans="1:4" x14ac:dyDescent="0.25">
      <c r="A36" s="66" t="s">
        <v>253</v>
      </c>
      <c r="B36" s="66" t="s">
        <v>253</v>
      </c>
      <c r="C36" s="159" t="s">
        <v>373</v>
      </c>
      <c r="D36" s="160">
        <f>SUM(D32)</f>
        <v>5313700</v>
      </c>
    </row>
    <row r="37" spans="1:4" x14ac:dyDescent="0.25">
      <c r="A37" s="66" t="s">
        <v>253</v>
      </c>
      <c r="B37" s="66" t="s">
        <v>253</v>
      </c>
      <c r="C37" s="159" t="s">
        <v>374</v>
      </c>
      <c r="D37" s="160">
        <v>0</v>
      </c>
    </row>
    <row r="38" spans="1:4" x14ac:dyDescent="0.25">
      <c r="A38" s="147"/>
      <c r="B38" s="149"/>
      <c r="C38" s="148"/>
    </row>
    <row r="39" spans="1:4" ht="18.75" x14ac:dyDescent="0.25">
      <c r="A39" s="51"/>
    </row>
    <row r="40" spans="1:4" ht="18.75" x14ac:dyDescent="0.3">
      <c r="A40" s="47" t="s">
        <v>255</v>
      </c>
      <c r="C40" s="47"/>
      <c r="D40" s="47"/>
    </row>
  </sheetData>
  <mergeCells count="27">
    <mergeCell ref="B1:C1"/>
    <mergeCell ref="B2:C2"/>
    <mergeCell ref="A4:C4"/>
    <mergeCell ref="A5:C5"/>
    <mergeCell ref="A7:C7"/>
    <mergeCell ref="B10:C10"/>
    <mergeCell ref="B11:C11"/>
    <mergeCell ref="A12:D12"/>
    <mergeCell ref="B13:C13"/>
    <mergeCell ref="B14:C14"/>
    <mergeCell ref="B15:C15"/>
    <mergeCell ref="B16:C16"/>
    <mergeCell ref="B17:C17"/>
    <mergeCell ref="B18:C18"/>
    <mergeCell ref="B19:C19"/>
    <mergeCell ref="A20:D20"/>
    <mergeCell ref="B21:C21"/>
    <mergeCell ref="B22:C22"/>
    <mergeCell ref="B23:C23"/>
    <mergeCell ref="B24:C24"/>
    <mergeCell ref="A31:D31"/>
    <mergeCell ref="A33:D33"/>
    <mergeCell ref="A26:C26"/>
    <mergeCell ref="A28:A29"/>
    <mergeCell ref="B28:B29"/>
    <mergeCell ref="C28:C29"/>
    <mergeCell ref="D28:D29"/>
  </mergeCells>
  <pageMargins left="0.70866141732283472" right="0.31496062992125984" top="0.55118110236220474" bottom="0.55118110236220474" header="0.11811023622047245" footer="0.11811023622047245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7"/>
  <sheetViews>
    <sheetView workbookViewId="0">
      <selection activeCell="A7" sqref="A7"/>
    </sheetView>
  </sheetViews>
  <sheetFormatPr defaultRowHeight="15" x14ac:dyDescent="0.25"/>
  <cols>
    <col min="1" max="1" width="13.42578125" customWidth="1"/>
    <col min="2" max="2" width="9.5703125" customWidth="1"/>
    <col min="3" max="3" width="8" customWidth="1"/>
    <col min="4" max="4" width="26.28515625" customWidth="1"/>
    <col min="5" max="5" width="37.140625" customWidth="1"/>
    <col min="6" max="6" width="13.28515625" customWidth="1"/>
    <col min="7" max="7" width="12.85546875" customWidth="1"/>
    <col min="8" max="8" width="12.5703125" customWidth="1"/>
    <col min="9" max="9" width="12.28515625" customWidth="1"/>
    <col min="10" max="10" width="12" customWidth="1"/>
  </cols>
  <sheetData>
    <row r="1" spans="1:10" ht="18.75" x14ac:dyDescent="0.25">
      <c r="A1" s="48"/>
      <c r="B1" s="191"/>
      <c r="C1" s="191"/>
      <c r="G1" s="191" t="s">
        <v>275</v>
      </c>
      <c r="H1" s="191"/>
      <c r="I1" s="191"/>
      <c r="J1" s="191"/>
    </row>
    <row r="2" spans="1:10" ht="18.75" x14ac:dyDescent="0.25">
      <c r="A2" s="1"/>
      <c r="B2" s="192"/>
      <c r="C2" s="192"/>
      <c r="G2" s="192" t="s">
        <v>383</v>
      </c>
      <c r="H2" s="192"/>
      <c r="I2" s="192"/>
      <c r="J2" s="192"/>
    </row>
    <row r="3" spans="1:10" ht="18.75" x14ac:dyDescent="0.25">
      <c r="A3" s="49"/>
      <c r="B3" s="46"/>
      <c r="C3" s="46"/>
    </row>
    <row r="4" spans="1:10" ht="15.75" x14ac:dyDescent="0.25">
      <c r="A4" s="193" t="s">
        <v>257</v>
      </c>
      <c r="B4" s="193"/>
      <c r="C4" s="193"/>
      <c r="D4" s="193"/>
      <c r="E4" s="193"/>
      <c r="F4" s="193"/>
      <c r="G4" s="193"/>
      <c r="H4" s="193"/>
      <c r="I4" s="193"/>
      <c r="J4" s="193"/>
    </row>
    <row r="5" spans="1:10" ht="15.75" x14ac:dyDescent="0.25">
      <c r="A5" s="193" t="s">
        <v>361</v>
      </c>
      <c r="B5" s="193"/>
      <c r="C5" s="193"/>
      <c r="D5" s="193"/>
      <c r="E5" s="193"/>
      <c r="F5" s="193"/>
      <c r="G5" s="193"/>
      <c r="H5" s="193"/>
      <c r="I5" s="193"/>
      <c r="J5" s="193"/>
    </row>
    <row r="6" spans="1:10" ht="15.75" x14ac:dyDescent="0.25">
      <c r="A6" s="193" t="s">
        <v>266</v>
      </c>
      <c r="B6" s="193"/>
      <c r="C6" s="193"/>
      <c r="D6" s="193"/>
      <c r="E6" s="193"/>
      <c r="F6" s="193"/>
      <c r="G6" s="193"/>
      <c r="H6" s="193"/>
      <c r="I6" s="193"/>
      <c r="J6" s="193"/>
    </row>
    <row r="7" spans="1:10" x14ac:dyDescent="0.25">
      <c r="A7" s="142" t="s">
        <v>386</v>
      </c>
    </row>
    <row r="8" spans="1:10" x14ac:dyDescent="0.25">
      <c r="A8" s="52" t="s">
        <v>273</v>
      </c>
    </row>
    <row r="9" spans="1:10" ht="15.75" x14ac:dyDescent="0.25">
      <c r="A9" s="53"/>
    </row>
    <row r="10" spans="1:10" ht="175.5" customHeight="1" x14ac:dyDescent="0.25">
      <c r="A10" s="54" t="s">
        <v>258</v>
      </c>
      <c r="B10" s="54" t="s">
        <v>259</v>
      </c>
      <c r="C10" s="54" t="s">
        <v>260</v>
      </c>
      <c r="D10" s="54" t="s">
        <v>261</v>
      </c>
      <c r="E10" s="54" t="s">
        <v>262</v>
      </c>
      <c r="F10" s="54" t="s">
        <v>263</v>
      </c>
      <c r="G10" s="54" t="s">
        <v>264</v>
      </c>
      <c r="H10" s="54" t="s">
        <v>265</v>
      </c>
      <c r="I10" s="54" t="s">
        <v>274</v>
      </c>
      <c r="J10" s="54" t="s">
        <v>267</v>
      </c>
    </row>
    <row r="11" spans="1:10" x14ac:dyDescent="0.25">
      <c r="A11" s="26">
        <v>1</v>
      </c>
      <c r="B11" s="26">
        <v>2</v>
      </c>
      <c r="C11" s="26">
        <v>3</v>
      </c>
      <c r="D11" s="26">
        <v>4</v>
      </c>
      <c r="E11" s="26">
        <v>5</v>
      </c>
      <c r="F11" s="26">
        <v>6</v>
      </c>
      <c r="G11" s="26">
        <v>7</v>
      </c>
      <c r="H11" s="26">
        <v>8</v>
      </c>
      <c r="I11" s="26">
        <v>9</v>
      </c>
      <c r="J11" s="26">
        <v>10</v>
      </c>
    </row>
    <row r="12" spans="1:10" ht="25.5" x14ac:dyDescent="0.25">
      <c r="A12" s="55">
        <v>12</v>
      </c>
      <c r="B12" s="56"/>
      <c r="C12" s="56"/>
      <c r="D12" s="57" t="s">
        <v>268</v>
      </c>
      <c r="E12" s="56"/>
      <c r="F12" s="56"/>
      <c r="G12" s="58">
        <f>SUM(G13)</f>
        <v>40120460</v>
      </c>
      <c r="H12" s="58">
        <f t="shared" ref="H12:J12" si="0">SUM(H13)</f>
        <v>40120460</v>
      </c>
      <c r="I12" s="58">
        <f t="shared" si="0"/>
        <v>40120460</v>
      </c>
      <c r="J12" s="58">
        <f t="shared" si="0"/>
        <v>100</v>
      </c>
    </row>
    <row r="13" spans="1:10" ht="73.900000000000006" customHeight="1" x14ac:dyDescent="0.25">
      <c r="A13" s="59">
        <v>1211021</v>
      </c>
      <c r="B13" s="60">
        <v>1021</v>
      </c>
      <c r="C13" s="61">
        <v>921</v>
      </c>
      <c r="D13" s="62" t="s">
        <v>271</v>
      </c>
      <c r="E13" s="63" t="s">
        <v>269</v>
      </c>
      <c r="F13" s="141" t="s">
        <v>270</v>
      </c>
      <c r="G13" s="64">
        <v>40120460</v>
      </c>
      <c r="H13" s="64">
        <v>40120460</v>
      </c>
      <c r="I13" s="64">
        <v>40120460</v>
      </c>
      <c r="J13" s="65">
        <v>100</v>
      </c>
    </row>
    <row r="14" spans="1:10" x14ac:dyDescent="0.25">
      <c r="A14" s="66" t="s">
        <v>253</v>
      </c>
      <c r="B14" s="66" t="s">
        <v>253</v>
      </c>
      <c r="C14" s="66" t="s">
        <v>253</v>
      </c>
      <c r="D14" s="67" t="s">
        <v>272</v>
      </c>
      <c r="E14" s="66" t="s">
        <v>253</v>
      </c>
      <c r="F14" s="66" t="s">
        <v>253</v>
      </c>
      <c r="G14" s="68">
        <f>SUM(G12)</f>
        <v>40120460</v>
      </c>
      <c r="H14" s="68">
        <f t="shared" ref="H14:I14" si="1">SUM(H12)</f>
        <v>40120460</v>
      </c>
      <c r="I14" s="68">
        <f t="shared" si="1"/>
        <v>40120460</v>
      </c>
      <c r="J14" s="69" t="s">
        <v>253</v>
      </c>
    </row>
    <row r="15" spans="1:10" ht="17.45" x14ac:dyDescent="0.3">
      <c r="A15" s="51"/>
    </row>
    <row r="16" spans="1:10" ht="17.45" x14ac:dyDescent="0.3">
      <c r="A16" s="51"/>
    </row>
    <row r="17" spans="1:4" ht="18.75" x14ac:dyDescent="0.3">
      <c r="A17" s="47" t="s">
        <v>255</v>
      </c>
      <c r="C17" s="47"/>
      <c r="D17" s="47"/>
    </row>
  </sheetData>
  <mergeCells count="7">
    <mergeCell ref="G1:J1"/>
    <mergeCell ref="G2:J2"/>
    <mergeCell ref="A4:J4"/>
    <mergeCell ref="A5:J5"/>
    <mergeCell ref="A6:J6"/>
    <mergeCell ref="B1:C1"/>
    <mergeCell ref="B2:C2"/>
  </mergeCells>
  <pageMargins left="0.70866141732283472" right="0.31496062992125984" top="0.55118110236220474" bottom="0.55118110236220474" header="0.11811023622047245" footer="0.11811023622047245"/>
  <pageSetup paperSize="9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3"/>
  <sheetViews>
    <sheetView tabSelected="1" workbookViewId="0">
      <selection activeCell="A6" sqref="A6:XFD6"/>
    </sheetView>
  </sheetViews>
  <sheetFormatPr defaultRowHeight="15" x14ac:dyDescent="0.25"/>
  <cols>
    <col min="1" max="1" width="12.42578125" customWidth="1"/>
    <col min="2" max="2" width="11.42578125" customWidth="1"/>
    <col min="3" max="3" width="10.42578125" customWidth="1"/>
    <col min="4" max="4" width="28.42578125" customWidth="1"/>
    <col min="5" max="5" width="27.85546875" customWidth="1"/>
    <col min="6" max="6" width="13.140625" customWidth="1"/>
    <col min="7" max="7" width="13.7109375" customWidth="1"/>
    <col min="8" max="8" width="13.28515625" customWidth="1"/>
    <col min="9" max="9" width="13" customWidth="1"/>
    <col min="10" max="10" width="14.140625" customWidth="1"/>
    <col min="12" max="12" width="13.85546875" customWidth="1"/>
  </cols>
  <sheetData>
    <row r="1" spans="1:10" ht="18.75" x14ac:dyDescent="0.25">
      <c r="A1" s="1"/>
      <c r="G1" s="16" t="s">
        <v>0</v>
      </c>
    </row>
    <row r="2" spans="1:10" ht="18.75" x14ac:dyDescent="0.25">
      <c r="A2" s="2"/>
      <c r="G2" s="17" t="s">
        <v>383</v>
      </c>
    </row>
    <row r="3" spans="1:10" x14ac:dyDescent="0.25">
      <c r="A3" s="3"/>
    </row>
    <row r="4" spans="1:10" ht="18.75" x14ac:dyDescent="0.25">
      <c r="A4" s="166" t="s">
        <v>1</v>
      </c>
      <c r="B4" s="166"/>
      <c r="C4" s="166"/>
      <c r="D4" s="166"/>
      <c r="E4" s="166"/>
      <c r="F4" s="166"/>
      <c r="G4" s="166"/>
      <c r="H4" s="166"/>
      <c r="I4" s="166"/>
      <c r="J4" s="166"/>
    </row>
    <row r="5" spans="1:10" ht="18.75" x14ac:dyDescent="0.25">
      <c r="A5" s="166" t="s">
        <v>362</v>
      </c>
      <c r="B5" s="166"/>
      <c r="C5" s="166"/>
      <c r="D5" s="166"/>
      <c r="E5" s="166"/>
      <c r="F5" s="166"/>
      <c r="G5" s="166"/>
      <c r="H5" s="166"/>
      <c r="I5" s="166"/>
      <c r="J5" s="166"/>
    </row>
    <row r="6" spans="1:10" x14ac:dyDescent="0.25">
      <c r="A6" s="4" t="s">
        <v>385</v>
      </c>
    </row>
    <row r="7" spans="1:10" x14ac:dyDescent="0.25">
      <c r="A7" s="5"/>
    </row>
    <row r="8" spans="1:10" ht="49.5" customHeight="1" x14ac:dyDescent="0.25">
      <c r="A8" s="194" t="s">
        <v>2</v>
      </c>
      <c r="B8" s="194" t="s">
        <v>3</v>
      </c>
      <c r="C8" s="194" t="s">
        <v>4</v>
      </c>
      <c r="D8" s="194" t="s">
        <v>5</v>
      </c>
      <c r="E8" s="194" t="s">
        <v>6</v>
      </c>
      <c r="F8" s="194" t="s">
        <v>7</v>
      </c>
      <c r="G8" s="194" t="s">
        <v>8</v>
      </c>
      <c r="H8" s="194" t="s">
        <v>9</v>
      </c>
      <c r="I8" s="194" t="s">
        <v>10</v>
      </c>
      <c r="J8" s="194"/>
    </row>
    <row r="9" spans="1:10" ht="31.5" customHeight="1" x14ac:dyDescent="0.25">
      <c r="A9" s="194"/>
      <c r="B9" s="194"/>
      <c r="C9" s="194"/>
      <c r="D9" s="194"/>
      <c r="E9" s="194"/>
      <c r="F9" s="194"/>
      <c r="G9" s="194"/>
      <c r="H9" s="194"/>
      <c r="I9" s="7" t="s">
        <v>11</v>
      </c>
      <c r="J9" s="7" t="s">
        <v>12</v>
      </c>
    </row>
    <row r="10" spans="1:10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</row>
    <row r="11" spans="1:10" x14ac:dyDescent="0.25">
      <c r="A11" s="7">
        <v>1</v>
      </c>
      <c r="B11" s="7"/>
      <c r="C11" s="7"/>
      <c r="D11" s="8" t="s">
        <v>13</v>
      </c>
      <c r="E11" s="9"/>
      <c r="F11" s="9"/>
      <c r="G11" s="10">
        <f>SUM(H11:I11)</f>
        <v>73719882</v>
      </c>
      <c r="H11" s="10">
        <f>SUM(H12:H29)</f>
        <v>52231282</v>
      </c>
      <c r="I11" s="10">
        <f>SUM(I12:I29)</f>
        <v>21488600</v>
      </c>
      <c r="J11" s="10">
        <f>SUM(J12:J29)</f>
        <v>21488600</v>
      </c>
    </row>
    <row r="12" spans="1:10" ht="45" x14ac:dyDescent="0.25">
      <c r="A12" s="106">
        <v>110180</v>
      </c>
      <c r="B12" s="107">
        <v>180</v>
      </c>
      <c r="C12" s="108">
        <v>133</v>
      </c>
      <c r="D12" s="109" t="s">
        <v>176</v>
      </c>
      <c r="E12" s="109" t="s">
        <v>339</v>
      </c>
      <c r="F12" s="110" t="s">
        <v>338</v>
      </c>
      <c r="G12" s="111">
        <f t="shared" ref="G12:G58" si="0">SUM(H12:I12)</f>
        <v>1534000</v>
      </c>
      <c r="H12" s="112">
        <v>1034000</v>
      </c>
      <c r="I12" s="112">
        <v>500000</v>
      </c>
      <c r="J12" s="112">
        <v>500000</v>
      </c>
    </row>
    <row r="13" spans="1:10" ht="45" x14ac:dyDescent="0.25">
      <c r="A13" s="106">
        <v>112111</v>
      </c>
      <c r="B13" s="113">
        <v>2111</v>
      </c>
      <c r="C13" s="108">
        <v>726</v>
      </c>
      <c r="D13" s="109" t="s">
        <v>49</v>
      </c>
      <c r="E13" s="109" t="s">
        <v>53</v>
      </c>
      <c r="F13" s="110" t="s">
        <v>54</v>
      </c>
      <c r="G13" s="111">
        <f t="shared" si="0"/>
        <v>1671618</v>
      </c>
      <c r="H13" s="112">
        <v>1671618</v>
      </c>
      <c r="I13" s="112"/>
      <c r="J13" s="112"/>
    </row>
    <row r="14" spans="1:10" ht="33.75" x14ac:dyDescent="0.25">
      <c r="A14" s="106">
        <v>112152</v>
      </c>
      <c r="B14" s="113">
        <v>2152</v>
      </c>
      <c r="C14" s="108">
        <v>763</v>
      </c>
      <c r="D14" s="109" t="s">
        <v>50</v>
      </c>
      <c r="E14" s="109" t="s">
        <v>53</v>
      </c>
      <c r="F14" s="110" t="s">
        <v>54</v>
      </c>
      <c r="G14" s="111">
        <f t="shared" si="0"/>
        <v>1350000</v>
      </c>
      <c r="H14" s="112">
        <v>350000</v>
      </c>
      <c r="I14" s="112">
        <v>1000000</v>
      </c>
      <c r="J14" s="112">
        <v>1000000</v>
      </c>
    </row>
    <row r="15" spans="1:10" ht="33.75" x14ac:dyDescent="0.25">
      <c r="A15" s="114" t="s">
        <v>292</v>
      </c>
      <c r="B15" s="114" t="s">
        <v>291</v>
      </c>
      <c r="C15" s="114" t="s">
        <v>290</v>
      </c>
      <c r="D15" s="115" t="s">
        <v>289</v>
      </c>
      <c r="E15" s="109" t="s">
        <v>51</v>
      </c>
      <c r="F15" s="110" t="s">
        <v>52</v>
      </c>
      <c r="G15" s="111">
        <f t="shared" si="0"/>
        <v>8926768</v>
      </c>
      <c r="H15" s="112">
        <v>8926768</v>
      </c>
      <c r="I15" s="112"/>
      <c r="J15" s="112"/>
    </row>
    <row r="16" spans="1:10" ht="33.75" x14ac:dyDescent="0.25">
      <c r="A16" s="106">
        <v>112152</v>
      </c>
      <c r="B16" s="113">
        <v>2152</v>
      </c>
      <c r="C16" s="108">
        <v>763</v>
      </c>
      <c r="D16" s="109" t="s">
        <v>50</v>
      </c>
      <c r="E16" s="109" t="s">
        <v>51</v>
      </c>
      <c r="F16" s="110" t="s">
        <v>52</v>
      </c>
      <c r="G16" s="111">
        <f t="shared" si="0"/>
        <v>3850000</v>
      </c>
      <c r="H16" s="112">
        <v>350000</v>
      </c>
      <c r="I16" s="112">
        <v>3500000</v>
      </c>
      <c r="J16" s="112">
        <v>3500000</v>
      </c>
    </row>
    <row r="17" spans="1:12" ht="45" x14ac:dyDescent="0.25">
      <c r="A17" s="19" t="s">
        <v>194</v>
      </c>
      <c r="B17" s="19">
        <v>3090</v>
      </c>
      <c r="C17" s="19">
        <v>1030</v>
      </c>
      <c r="D17" s="12" t="s">
        <v>195</v>
      </c>
      <c r="E17" s="115" t="s">
        <v>15</v>
      </c>
      <c r="F17" s="110" t="s">
        <v>16</v>
      </c>
      <c r="G17" s="111">
        <f t="shared" si="0"/>
        <v>500000</v>
      </c>
      <c r="H17" s="112">
        <v>500000</v>
      </c>
      <c r="I17" s="112"/>
      <c r="J17" s="112"/>
    </row>
    <row r="18" spans="1:12" ht="45" x14ac:dyDescent="0.25">
      <c r="A18" s="114" t="s">
        <v>32</v>
      </c>
      <c r="B18" s="114">
        <v>3242</v>
      </c>
      <c r="C18" s="114">
        <v>1090</v>
      </c>
      <c r="D18" s="115" t="s">
        <v>14</v>
      </c>
      <c r="E18" s="115" t="s">
        <v>15</v>
      </c>
      <c r="F18" s="110" t="s">
        <v>16</v>
      </c>
      <c r="G18" s="111">
        <f t="shared" si="0"/>
        <v>8779000</v>
      </c>
      <c r="H18" s="112">
        <v>8779000</v>
      </c>
      <c r="I18" s="112"/>
      <c r="J18" s="112"/>
    </row>
    <row r="19" spans="1:12" ht="73.900000000000006" customHeight="1" x14ac:dyDescent="0.25">
      <c r="A19" s="106">
        <v>113242</v>
      </c>
      <c r="B19" s="113">
        <v>3242</v>
      </c>
      <c r="C19" s="116">
        <v>1090</v>
      </c>
      <c r="D19" s="109" t="s">
        <v>55</v>
      </c>
      <c r="E19" s="109" t="s">
        <v>56</v>
      </c>
      <c r="F19" s="110" t="s">
        <v>57</v>
      </c>
      <c r="G19" s="111">
        <f t="shared" si="0"/>
        <v>500000</v>
      </c>
      <c r="H19" s="112">
        <v>500000</v>
      </c>
      <c r="I19" s="112"/>
      <c r="J19" s="112"/>
    </row>
    <row r="20" spans="1:12" ht="45" x14ac:dyDescent="0.25">
      <c r="A20" s="106">
        <v>117350</v>
      </c>
      <c r="B20" s="113">
        <v>7350</v>
      </c>
      <c r="C20" s="108">
        <v>443</v>
      </c>
      <c r="D20" s="117" t="s">
        <v>203</v>
      </c>
      <c r="E20" s="115" t="s">
        <v>59</v>
      </c>
      <c r="F20" s="110" t="s">
        <v>60</v>
      </c>
      <c r="G20" s="111">
        <f t="shared" ref="G20" si="1">SUM(H20:I20)</f>
        <v>700000</v>
      </c>
      <c r="H20" s="112">
        <v>100000</v>
      </c>
      <c r="I20" s="112">
        <v>600000</v>
      </c>
      <c r="J20" s="112">
        <v>600000</v>
      </c>
    </row>
    <row r="21" spans="1:12" ht="45" x14ac:dyDescent="0.25">
      <c r="A21" s="114" t="s">
        <v>33</v>
      </c>
      <c r="B21" s="114">
        <v>7370</v>
      </c>
      <c r="C21" s="114">
        <v>490</v>
      </c>
      <c r="D21" s="115" t="s">
        <v>17</v>
      </c>
      <c r="E21" s="115" t="s">
        <v>18</v>
      </c>
      <c r="F21" s="110" t="s">
        <v>19</v>
      </c>
      <c r="G21" s="111">
        <f t="shared" si="0"/>
        <v>450000</v>
      </c>
      <c r="H21" s="112">
        <v>450000</v>
      </c>
      <c r="I21" s="112"/>
      <c r="J21" s="112"/>
      <c r="L21" s="73"/>
    </row>
    <row r="22" spans="1:12" ht="45" x14ac:dyDescent="0.25">
      <c r="A22" s="114" t="s">
        <v>33</v>
      </c>
      <c r="B22" s="114">
        <v>7370</v>
      </c>
      <c r="C22" s="114">
        <v>490</v>
      </c>
      <c r="D22" s="115" t="s">
        <v>17</v>
      </c>
      <c r="E22" s="115" t="s">
        <v>351</v>
      </c>
      <c r="F22" s="110" t="s">
        <v>352</v>
      </c>
      <c r="G22" s="111">
        <f t="shared" si="0"/>
        <v>500000</v>
      </c>
      <c r="H22" s="112">
        <v>500000</v>
      </c>
      <c r="I22" s="112"/>
      <c r="J22" s="112"/>
    </row>
    <row r="23" spans="1:12" ht="45" x14ac:dyDescent="0.25">
      <c r="A23" s="114" t="s">
        <v>33</v>
      </c>
      <c r="B23" s="114">
        <v>7370</v>
      </c>
      <c r="C23" s="114">
        <v>490</v>
      </c>
      <c r="D23" s="115" t="s">
        <v>17</v>
      </c>
      <c r="E23" s="115" t="s">
        <v>337</v>
      </c>
      <c r="F23" s="110" t="s">
        <v>336</v>
      </c>
      <c r="G23" s="111">
        <f t="shared" si="0"/>
        <v>20500000</v>
      </c>
      <c r="H23" s="112">
        <v>20500000</v>
      </c>
      <c r="I23" s="112"/>
      <c r="J23" s="112"/>
    </row>
    <row r="24" spans="1:12" ht="45" x14ac:dyDescent="0.25">
      <c r="A24" s="114" t="s">
        <v>33</v>
      </c>
      <c r="B24" s="114">
        <v>7370</v>
      </c>
      <c r="C24" s="114">
        <v>490</v>
      </c>
      <c r="D24" s="115" t="s">
        <v>17</v>
      </c>
      <c r="E24" s="115" t="s">
        <v>20</v>
      </c>
      <c r="F24" s="110" t="s">
        <v>21</v>
      </c>
      <c r="G24" s="111">
        <f t="shared" si="0"/>
        <v>10453600</v>
      </c>
      <c r="H24" s="112">
        <v>1345000</v>
      </c>
      <c r="I24" s="112">
        <v>9108600</v>
      </c>
      <c r="J24" s="112">
        <v>9108600</v>
      </c>
    </row>
    <row r="25" spans="1:12" ht="45" x14ac:dyDescent="0.25">
      <c r="A25" s="106">
        <v>117370</v>
      </c>
      <c r="B25" s="113">
        <v>7370</v>
      </c>
      <c r="C25" s="108">
        <v>490</v>
      </c>
      <c r="D25" s="109" t="s">
        <v>17</v>
      </c>
      <c r="E25" s="109" t="s">
        <v>58</v>
      </c>
      <c r="F25" s="110" t="s">
        <v>40</v>
      </c>
      <c r="G25" s="111">
        <f t="shared" si="0"/>
        <v>10335000</v>
      </c>
      <c r="H25" s="118">
        <v>5335000</v>
      </c>
      <c r="I25" s="112">
        <v>5000000</v>
      </c>
      <c r="J25" s="112">
        <v>5000000</v>
      </c>
    </row>
    <row r="26" spans="1:12" ht="45" x14ac:dyDescent="0.25">
      <c r="A26" s="114" t="s">
        <v>33</v>
      </c>
      <c r="B26" s="114">
        <v>7370</v>
      </c>
      <c r="C26" s="114">
        <v>490</v>
      </c>
      <c r="D26" s="115" t="s">
        <v>17</v>
      </c>
      <c r="E26" s="115" t="s">
        <v>22</v>
      </c>
      <c r="F26" s="110" t="s">
        <v>34</v>
      </c>
      <c r="G26" s="111">
        <f t="shared" si="0"/>
        <v>100000</v>
      </c>
      <c r="H26" s="112">
        <v>100000</v>
      </c>
      <c r="I26" s="112"/>
      <c r="J26" s="112"/>
    </row>
    <row r="27" spans="1:12" ht="33.75" x14ac:dyDescent="0.25">
      <c r="A27" s="106">
        <v>117370</v>
      </c>
      <c r="B27" s="113">
        <v>7370</v>
      </c>
      <c r="C27" s="108">
        <v>490</v>
      </c>
      <c r="D27" s="109" t="s">
        <v>17</v>
      </c>
      <c r="E27" s="109" t="s">
        <v>331</v>
      </c>
      <c r="F27" s="110" t="s">
        <v>332</v>
      </c>
      <c r="G27" s="111">
        <f t="shared" si="0"/>
        <v>143124</v>
      </c>
      <c r="H27" s="112">
        <v>143124</v>
      </c>
      <c r="I27" s="112"/>
      <c r="J27" s="112"/>
    </row>
    <row r="28" spans="1:12" ht="45" x14ac:dyDescent="0.25">
      <c r="A28" s="119">
        <v>117640</v>
      </c>
      <c r="B28" s="120">
        <v>7640</v>
      </c>
      <c r="C28" s="121">
        <v>470</v>
      </c>
      <c r="D28" s="109" t="s">
        <v>298</v>
      </c>
      <c r="E28" s="109" t="s">
        <v>324</v>
      </c>
      <c r="F28" s="110" t="s">
        <v>325</v>
      </c>
      <c r="G28" s="111">
        <f t="shared" si="0"/>
        <v>2245000</v>
      </c>
      <c r="H28" s="112">
        <v>465000</v>
      </c>
      <c r="I28" s="112">
        <v>1780000</v>
      </c>
      <c r="J28" s="112">
        <v>1780000</v>
      </c>
    </row>
    <row r="29" spans="1:12" ht="22.5" x14ac:dyDescent="0.25">
      <c r="A29" s="106">
        <v>117693</v>
      </c>
      <c r="B29" s="113">
        <v>7693</v>
      </c>
      <c r="C29" s="108">
        <v>490</v>
      </c>
      <c r="D29" s="109" t="s">
        <v>203</v>
      </c>
      <c r="E29" s="115" t="s">
        <v>340</v>
      </c>
      <c r="F29" s="110" t="s">
        <v>341</v>
      </c>
      <c r="G29" s="111">
        <f t="shared" si="0"/>
        <v>1181772</v>
      </c>
      <c r="H29" s="112">
        <v>1181772</v>
      </c>
      <c r="I29" s="112"/>
      <c r="J29" s="112"/>
    </row>
    <row r="30" spans="1:12" x14ac:dyDescent="0.25">
      <c r="A30" s="122">
        <v>6</v>
      </c>
      <c r="B30" s="122"/>
      <c r="C30" s="122"/>
      <c r="D30" s="123" t="s">
        <v>23</v>
      </c>
      <c r="E30" s="123"/>
      <c r="F30" s="124"/>
      <c r="G30" s="111">
        <f t="shared" si="0"/>
        <v>966000</v>
      </c>
      <c r="H30" s="111">
        <f>SUM(H31)</f>
        <v>966000</v>
      </c>
      <c r="I30" s="111">
        <f t="shared" ref="I30:J30" si="2">SUM(I31)</f>
        <v>0</v>
      </c>
      <c r="J30" s="111">
        <f t="shared" si="2"/>
        <v>0</v>
      </c>
    </row>
    <row r="31" spans="1:12" ht="33.75" x14ac:dyDescent="0.25">
      <c r="A31" s="125" t="s">
        <v>223</v>
      </c>
      <c r="B31" s="113">
        <v>1142</v>
      </c>
      <c r="C31" s="108">
        <v>990</v>
      </c>
      <c r="D31" s="109" t="s">
        <v>224</v>
      </c>
      <c r="E31" s="115" t="s">
        <v>328</v>
      </c>
      <c r="F31" s="110" t="s">
        <v>329</v>
      </c>
      <c r="G31" s="111">
        <f t="shared" si="0"/>
        <v>966000</v>
      </c>
      <c r="H31" s="112">
        <v>966000</v>
      </c>
      <c r="I31" s="112"/>
      <c r="J31" s="112"/>
    </row>
    <row r="32" spans="1:12" x14ac:dyDescent="0.25">
      <c r="A32" s="126">
        <v>9</v>
      </c>
      <c r="B32" s="122"/>
      <c r="C32" s="127"/>
      <c r="D32" s="128" t="s">
        <v>24</v>
      </c>
      <c r="E32" s="128"/>
      <c r="F32" s="128"/>
      <c r="G32" s="111">
        <f t="shared" si="0"/>
        <v>1541420</v>
      </c>
      <c r="H32" s="129">
        <f>SUM(H33:H35)</f>
        <v>1541420</v>
      </c>
      <c r="I32" s="129">
        <f t="shared" ref="I32:J32" si="3">SUM(I33:I35)</f>
        <v>0</v>
      </c>
      <c r="J32" s="129">
        <f t="shared" si="3"/>
        <v>0</v>
      </c>
    </row>
    <row r="33" spans="1:10" ht="56.25" x14ac:dyDescent="0.25">
      <c r="A33" s="106">
        <v>913112</v>
      </c>
      <c r="B33" s="113">
        <v>3112</v>
      </c>
      <c r="C33" s="116">
        <v>1040</v>
      </c>
      <c r="D33" s="109" t="s">
        <v>35</v>
      </c>
      <c r="E33" s="109" t="s">
        <v>45</v>
      </c>
      <c r="F33" s="110" t="s">
        <v>46</v>
      </c>
      <c r="G33" s="111">
        <f t="shared" si="0"/>
        <v>504580</v>
      </c>
      <c r="H33" s="112">
        <v>504580</v>
      </c>
      <c r="I33" s="112"/>
      <c r="J33" s="112"/>
    </row>
    <row r="34" spans="1:10" ht="90" x14ac:dyDescent="0.25">
      <c r="A34" s="106">
        <v>913112</v>
      </c>
      <c r="B34" s="113">
        <v>3112</v>
      </c>
      <c r="C34" s="116">
        <v>1040</v>
      </c>
      <c r="D34" s="109" t="s">
        <v>35</v>
      </c>
      <c r="E34" s="109" t="s">
        <v>42</v>
      </c>
      <c r="F34" s="110" t="s">
        <v>41</v>
      </c>
      <c r="G34" s="111">
        <f t="shared" si="0"/>
        <v>93000</v>
      </c>
      <c r="H34" s="112">
        <v>93000</v>
      </c>
      <c r="I34" s="112"/>
      <c r="J34" s="112"/>
    </row>
    <row r="35" spans="1:10" ht="45" x14ac:dyDescent="0.25">
      <c r="A35" s="106">
        <v>913133</v>
      </c>
      <c r="B35" s="113">
        <v>3133</v>
      </c>
      <c r="C35" s="116">
        <v>1040</v>
      </c>
      <c r="D35" s="109" t="s">
        <v>36</v>
      </c>
      <c r="E35" s="109" t="s">
        <v>48</v>
      </c>
      <c r="F35" s="110" t="s">
        <v>47</v>
      </c>
      <c r="G35" s="111">
        <f t="shared" si="0"/>
        <v>943840</v>
      </c>
      <c r="H35" s="112">
        <v>943840</v>
      </c>
      <c r="I35" s="112"/>
      <c r="J35" s="112"/>
    </row>
    <row r="36" spans="1:10" x14ac:dyDescent="0.25">
      <c r="A36" s="122">
        <v>10</v>
      </c>
      <c r="B36" s="122"/>
      <c r="C36" s="122"/>
      <c r="D36" s="123" t="s">
        <v>25</v>
      </c>
      <c r="E36" s="123"/>
      <c r="F36" s="124"/>
      <c r="G36" s="111">
        <f t="shared" si="0"/>
        <v>400000</v>
      </c>
      <c r="H36" s="111">
        <f>SUM(H37)</f>
        <v>400000</v>
      </c>
      <c r="I36" s="111">
        <f t="shared" ref="I36:J36" si="4">SUM(I37)</f>
        <v>0</v>
      </c>
      <c r="J36" s="111">
        <f t="shared" si="4"/>
        <v>0</v>
      </c>
    </row>
    <row r="37" spans="1:10" ht="33.75" x14ac:dyDescent="0.25">
      <c r="A37" s="130">
        <v>1014082</v>
      </c>
      <c r="B37" s="113">
        <v>4082</v>
      </c>
      <c r="C37" s="108">
        <v>829</v>
      </c>
      <c r="D37" s="109" t="s">
        <v>237</v>
      </c>
      <c r="E37" s="109" t="s">
        <v>356</v>
      </c>
      <c r="F37" s="110" t="s">
        <v>327</v>
      </c>
      <c r="G37" s="111">
        <f t="shared" si="0"/>
        <v>400000</v>
      </c>
      <c r="H37" s="112">
        <v>400000</v>
      </c>
      <c r="I37" s="112"/>
      <c r="J37" s="112"/>
    </row>
    <row r="38" spans="1:10" ht="17.45" customHeight="1" x14ac:dyDescent="0.25">
      <c r="A38" s="122">
        <v>11</v>
      </c>
      <c r="B38" s="122"/>
      <c r="C38" s="122"/>
      <c r="D38" s="123" t="s">
        <v>26</v>
      </c>
      <c r="E38" s="123"/>
      <c r="F38" s="124"/>
      <c r="G38" s="111">
        <f t="shared" si="0"/>
        <v>4128050</v>
      </c>
      <c r="H38" s="111">
        <f>SUM(H39:H41)</f>
        <v>4128050</v>
      </c>
      <c r="I38" s="111">
        <f t="shared" ref="I38:J38" si="5">SUM(I39:I41)</f>
        <v>0</v>
      </c>
      <c r="J38" s="111">
        <f t="shared" si="5"/>
        <v>0</v>
      </c>
    </row>
    <row r="39" spans="1:10" ht="22.5" x14ac:dyDescent="0.25">
      <c r="A39" s="130">
        <v>1113133</v>
      </c>
      <c r="B39" s="113">
        <v>3133</v>
      </c>
      <c r="C39" s="116">
        <v>1040</v>
      </c>
      <c r="D39" s="109" t="s">
        <v>36</v>
      </c>
      <c r="E39" s="109" t="s">
        <v>43</v>
      </c>
      <c r="F39" s="110" t="s">
        <v>44</v>
      </c>
      <c r="G39" s="111">
        <f t="shared" si="0"/>
        <v>551850</v>
      </c>
      <c r="H39" s="112">
        <v>551850</v>
      </c>
      <c r="I39" s="112"/>
      <c r="J39" s="112"/>
    </row>
    <row r="40" spans="1:10" ht="56.25" x14ac:dyDescent="0.25">
      <c r="A40" s="130">
        <v>1115061</v>
      </c>
      <c r="B40" s="113">
        <v>5061</v>
      </c>
      <c r="C40" s="108">
        <v>810</v>
      </c>
      <c r="D40" s="109" t="s">
        <v>37</v>
      </c>
      <c r="E40" s="109" t="s">
        <v>355</v>
      </c>
      <c r="F40" s="110" t="s">
        <v>39</v>
      </c>
      <c r="G40" s="111">
        <f t="shared" si="0"/>
        <v>1265000</v>
      </c>
      <c r="H40" s="112">
        <v>1265000</v>
      </c>
      <c r="I40" s="112"/>
      <c r="J40" s="112"/>
    </row>
    <row r="41" spans="1:10" ht="40.15" customHeight="1" x14ac:dyDescent="0.25">
      <c r="A41" s="130">
        <v>1115062</v>
      </c>
      <c r="B41" s="113">
        <v>5062</v>
      </c>
      <c r="C41" s="108">
        <v>810</v>
      </c>
      <c r="D41" s="109" t="s">
        <v>38</v>
      </c>
      <c r="E41" s="109" t="s">
        <v>322</v>
      </c>
      <c r="F41" s="110" t="s">
        <v>323</v>
      </c>
      <c r="G41" s="111">
        <f t="shared" si="0"/>
        <v>2311200</v>
      </c>
      <c r="H41" s="112">
        <v>2311200</v>
      </c>
      <c r="I41" s="112"/>
      <c r="J41" s="112"/>
    </row>
    <row r="42" spans="1:10" ht="25.15" customHeight="1" x14ac:dyDescent="0.25">
      <c r="A42" s="122">
        <v>12</v>
      </c>
      <c r="B42" s="122"/>
      <c r="C42" s="122"/>
      <c r="D42" s="123" t="s">
        <v>27</v>
      </c>
      <c r="E42" s="123"/>
      <c r="F42" s="124"/>
      <c r="G42" s="111">
        <f t="shared" si="0"/>
        <v>75135110</v>
      </c>
      <c r="H42" s="111">
        <f>SUM(H43:H54)</f>
        <v>22464650</v>
      </c>
      <c r="I42" s="111">
        <f>SUM(I43:I54)</f>
        <v>52670460</v>
      </c>
      <c r="J42" s="111">
        <f>SUM(J43:J54)</f>
        <v>54920460</v>
      </c>
    </row>
    <row r="43" spans="1:10" ht="22.9" customHeight="1" x14ac:dyDescent="0.25">
      <c r="A43" s="131">
        <v>1216013</v>
      </c>
      <c r="B43" s="121">
        <v>6013</v>
      </c>
      <c r="C43" s="121">
        <v>620</v>
      </c>
      <c r="D43" s="109" t="s">
        <v>320</v>
      </c>
      <c r="E43" s="197" t="s">
        <v>335</v>
      </c>
      <c r="F43" s="199" t="s">
        <v>321</v>
      </c>
      <c r="G43" s="138">
        <f t="shared" si="0"/>
        <v>6510000</v>
      </c>
      <c r="H43" s="139">
        <v>5060000</v>
      </c>
      <c r="I43" s="139">
        <v>1450000</v>
      </c>
      <c r="J43" s="132">
        <v>1450000</v>
      </c>
    </row>
    <row r="44" spans="1:10" ht="22.5" x14ac:dyDescent="0.25">
      <c r="A44" s="131">
        <v>1216040</v>
      </c>
      <c r="B44" s="121">
        <v>6040</v>
      </c>
      <c r="C44" s="121">
        <v>620</v>
      </c>
      <c r="D44" s="109" t="s">
        <v>348</v>
      </c>
      <c r="E44" s="198"/>
      <c r="F44" s="200"/>
      <c r="G44" s="138">
        <f t="shared" si="0"/>
        <v>1695000</v>
      </c>
      <c r="H44" s="139">
        <v>1695000</v>
      </c>
      <c r="I44" s="139"/>
      <c r="J44" s="132"/>
    </row>
    <row r="45" spans="1:10" ht="56.25" x14ac:dyDescent="0.25">
      <c r="A45" s="130">
        <v>1217670</v>
      </c>
      <c r="B45" s="113">
        <v>7670</v>
      </c>
      <c r="C45" s="108">
        <v>490</v>
      </c>
      <c r="D45" s="109" t="s">
        <v>349</v>
      </c>
      <c r="E45" s="133" t="s">
        <v>350</v>
      </c>
      <c r="F45" s="134" t="s">
        <v>321</v>
      </c>
      <c r="G45" s="138">
        <f t="shared" si="0"/>
        <v>8000000</v>
      </c>
      <c r="H45" s="139"/>
      <c r="I45" s="139">
        <v>8000000</v>
      </c>
      <c r="J45" s="132">
        <v>8000000</v>
      </c>
    </row>
    <row r="46" spans="1:10" ht="90" x14ac:dyDescent="0.25">
      <c r="A46" s="130">
        <v>1216071</v>
      </c>
      <c r="B46" s="113">
        <v>6071</v>
      </c>
      <c r="C46" s="108">
        <v>640</v>
      </c>
      <c r="D46" s="109" t="s">
        <v>61</v>
      </c>
      <c r="E46" s="109" t="s">
        <v>62</v>
      </c>
      <c r="F46" s="110" t="s">
        <v>63</v>
      </c>
      <c r="G46" s="138">
        <f t="shared" si="0"/>
        <v>6700000</v>
      </c>
      <c r="H46" s="140">
        <v>6700000</v>
      </c>
      <c r="I46" s="140"/>
      <c r="J46" s="112"/>
    </row>
    <row r="47" spans="1:10" ht="45" x14ac:dyDescent="0.25">
      <c r="A47" s="136">
        <v>1211021</v>
      </c>
      <c r="B47" s="136">
        <v>1021</v>
      </c>
      <c r="C47" s="136">
        <v>921</v>
      </c>
      <c r="D47" s="137" t="s">
        <v>271</v>
      </c>
      <c r="E47" s="109" t="s">
        <v>324</v>
      </c>
      <c r="F47" s="110" t="s">
        <v>363</v>
      </c>
      <c r="G47" s="138">
        <f t="shared" si="0"/>
        <v>40120460</v>
      </c>
      <c r="H47" s="140"/>
      <c r="I47" s="140">
        <v>40120460</v>
      </c>
      <c r="J47" s="112">
        <v>40120460</v>
      </c>
    </row>
    <row r="48" spans="1:10" ht="67.5" x14ac:dyDescent="0.25">
      <c r="A48" s="125" t="s">
        <v>345</v>
      </c>
      <c r="B48" s="125" t="s">
        <v>170</v>
      </c>
      <c r="C48" s="125" t="s">
        <v>171</v>
      </c>
      <c r="D48" s="115" t="s">
        <v>172</v>
      </c>
      <c r="E48" s="197" t="s">
        <v>333</v>
      </c>
      <c r="F48" s="199" t="s">
        <v>334</v>
      </c>
      <c r="G48" s="138">
        <f t="shared" si="0"/>
        <v>3264250</v>
      </c>
      <c r="H48" s="140">
        <v>3264250</v>
      </c>
      <c r="I48" s="140"/>
      <c r="J48" s="112"/>
    </row>
    <row r="49" spans="1:12" ht="22.5" x14ac:dyDescent="0.25">
      <c r="A49" s="125" t="s">
        <v>346</v>
      </c>
      <c r="B49" s="114">
        <v>1010</v>
      </c>
      <c r="C49" s="114" t="s">
        <v>209</v>
      </c>
      <c r="D49" s="115" t="s">
        <v>210</v>
      </c>
      <c r="E49" s="201"/>
      <c r="F49" s="202"/>
      <c r="G49" s="138">
        <f t="shared" si="0"/>
        <v>1000000</v>
      </c>
      <c r="H49" s="140">
        <v>950000</v>
      </c>
      <c r="I49" s="140">
        <v>50000</v>
      </c>
      <c r="J49" s="112">
        <v>50000</v>
      </c>
    </row>
    <row r="50" spans="1:12" ht="33.75" x14ac:dyDescent="0.25">
      <c r="A50" s="136">
        <v>1211021</v>
      </c>
      <c r="B50" s="136">
        <v>1021</v>
      </c>
      <c r="C50" s="136">
        <v>921</v>
      </c>
      <c r="D50" s="137" t="s">
        <v>271</v>
      </c>
      <c r="E50" s="201"/>
      <c r="F50" s="202"/>
      <c r="G50" s="138">
        <f t="shared" si="0"/>
        <v>100000</v>
      </c>
      <c r="H50" s="140"/>
      <c r="I50" s="140">
        <v>100000</v>
      </c>
      <c r="J50" s="112">
        <v>100000</v>
      </c>
    </row>
    <row r="51" spans="1:12" ht="22.5" x14ac:dyDescent="0.25">
      <c r="A51" s="38" t="s">
        <v>354</v>
      </c>
      <c r="B51" s="38">
        <v>1080</v>
      </c>
      <c r="C51" s="38" t="s">
        <v>219</v>
      </c>
      <c r="D51" s="12" t="s">
        <v>229</v>
      </c>
      <c r="E51" s="201"/>
      <c r="F51" s="202"/>
      <c r="G51" s="138">
        <f t="shared" si="0"/>
        <v>250000</v>
      </c>
      <c r="H51" s="140"/>
      <c r="I51" s="140">
        <v>250000</v>
      </c>
      <c r="J51" s="112">
        <v>2500000</v>
      </c>
    </row>
    <row r="52" spans="1:12" ht="33.75" x14ac:dyDescent="0.25">
      <c r="A52" s="114" t="s">
        <v>353</v>
      </c>
      <c r="B52" s="114">
        <v>4060</v>
      </c>
      <c r="C52" s="114" t="s">
        <v>233</v>
      </c>
      <c r="D52" s="115" t="s">
        <v>234</v>
      </c>
      <c r="E52" s="201"/>
      <c r="F52" s="202"/>
      <c r="G52" s="138">
        <f t="shared" si="0"/>
        <v>1153300</v>
      </c>
      <c r="H52" s="140">
        <v>753300</v>
      </c>
      <c r="I52" s="140">
        <v>400000</v>
      </c>
      <c r="J52" s="112">
        <v>400000</v>
      </c>
    </row>
    <row r="53" spans="1:12" ht="33.75" x14ac:dyDescent="0.25">
      <c r="A53" s="125" t="s">
        <v>347</v>
      </c>
      <c r="B53" s="125">
        <v>5031</v>
      </c>
      <c r="C53" s="125" t="s">
        <v>238</v>
      </c>
      <c r="D53" s="115" t="s">
        <v>239</v>
      </c>
      <c r="E53" s="201"/>
      <c r="F53" s="202"/>
      <c r="G53" s="138">
        <f t="shared" si="0"/>
        <v>2300000</v>
      </c>
      <c r="H53" s="140"/>
      <c r="I53" s="140">
        <v>2300000</v>
      </c>
      <c r="J53" s="112">
        <v>2300000</v>
      </c>
    </row>
    <row r="54" spans="1:12" ht="22.9" customHeight="1" x14ac:dyDescent="0.25">
      <c r="A54" s="130">
        <v>1216090</v>
      </c>
      <c r="B54" s="113">
        <v>6090</v>
      </c>
      <c r="C54" s="108">
        <v>640</v>
      </c>
      <c r="D54" s="109" t="s">
        <v>241</v>
      </c>
      <c r="E54" s="198"/>
      <c r="F54" s="200"/>
      <c r="G54" s="138">
        <f t="shared" si="0"/>
        <v>4042100</v>
      </c>
      <c r="H54" s="140">
        <v>4042100</v>
      </c>
      <c r="I54" s="140"/>
      <c r="J54" s="112"/>
    </row>
    <row r="55" spans="1:12" x14ac:dyDescent="0.25">
      <c r="A55" s="126">
        <v>14</v>
      </c>
      <c r="B55" s="127"/>
      <c r="C55" s="127"/>
      <c r="D55" s="128" t="s">
        <v>28</v>
      </c>
      <c r="E55" s="128"/>
      <c r="F55" s="128"/>
      <c r="G55" s="111">
        <f t="shared" si="0"/>
        <v>61820196</v>
      </c>
      <c r="H55" s="129">
        <f>SUM(H56:H58)</f>
        <v>53164896</v>
      </c>
      <c r="I55" s="129">
        <f>SUM(I56:I58)</f>
        <v>8655300</v>
      </c>
      <c r="J55" s="129">
        <f>SUM(J56:J58)</f>
        <v>7950000</v>
      </c>
    </row>
    <row r="56" spans="1:12" ht="22.5" x14ac:dyDescent="0.25">
      <c r="A56" s="130">
        <v>1416030</v>
      </c>
      <c r="B56" s="113">
        <v>6030</v>
      </c>
      <c r="C56" s="108">
        <v>620</v>
      </c>
      <c r="D56" s="109" t="s">
        <v>244</v>
      </c>
      <c r="E56" s="115" t="s">
        <v>357</v>
      </c>
      <c r="F56" s="110" t="s">
        <v>326</v>
      </c>
      <c r="G56" s="111">
        <f t="shared" si="0"/>
        <v>57614896</v>
      </c>
      <c r="H56" s="112">
        <v>51314896</v>
      </c>
      <c r="I56" s="112">
        <v>6300000</v>
      </c>
      <c r="J56" s="112">
        <v>6300000</v>
      </c>
    </row>
    <row r="57" spans="1:12" ht="33.75" x14ac:dyDescent="0.25">
      <c r="A57" s="130">
        <v>1416030</v>
      </c>
      <c r="B57" s="113">
        <v>6030</v>
      </c>
      <c r="C57" s="108">
        <v>620</v>
      </c>
      <c r="D57" s="109" t="s">
        <v>244</v>
      </c>
      <c r="E57" s="115" t="s">
        <v>29</v>
      </c>
      <c r="F57" s="110" t="s">
        <v>30</v>
      </c>
      <c r="G57" s="111">
        <f t="shared" si="0"/>
        <v>3500000</v>
      </c>
      <c r="H57" s="112">
        <v>1850000</v>
      </c>
      <c r="I57" s="112">
        <v>1650000</v>
      </c>
      <c r="J57" s="112">
        <v>1650000</v>
      </c>
      <c r="L57" s="73"/>
    </row>
    <row r="58" spans="1:12" ht="22.5" x14ac:dyDescent="0.25">
      <c r="A58" s="130">
        <v>1418312</v>
      </c>
      <c r="B58" s="113">
        <v>8312</v>
      </c>
      <c r="C58" s="108">
        <v>512</v>
      </c>
      <c r="D58" s="109" t="s">
        <v>246</v>
      </c>
      <c r="E58" s="109" t="s">
        <v>358</v>
      </c>
      <c r="F58" s="110" t="s">
        <v>330</v>
      </c>
      <c r="G58" s="111">
        <f t="shared" si="0"/>
        <v>705300</v>
      </c>
      <c r="H58" s="112"/>
      <c r="I58" s="112">
        <v>705300</v>
      </c>
      <c r="J58" s="112"/>
    </row>
    <row r="59" spans="1:12" x14ac:dyDescent="0.25">
      <c r="A59" s="124"/>
      <c r="B59" s="124"/>
      <c r="C59" s="124"/>
      <c r="D59" s="195" t="s">
        <v>31</v>
      </c>
      <c r="E59" s="196"/>
      <c r="F59" s="110"/>
      <c r="G59" s="111">
        <f>SUM(G11+G30+G32+G36+G38+G42+G55)</f>
        <v>217710658</v>
      </c>
      <c r="H59" s="111">
        <f>SUM(H11+H30+H32+H36+H38+H42+H55)</f>
        <v>134896298</v>
      </c>
      <c r="I59" s="111">
        <f>SUM(I11+I30+I32+I36+I38+I42+I55)</f>
        <v>82814360</v>
      </c>
      <c r="J59" s="111">
        <f>SUM(J11+J30+J32+J36+J38+J42+J55)</f>
        <v>84359060</v>
      </c>
    </row>
    <row r="60" spans="1:12" ht="18.75" x14ac:dyDescent="0.25">
      <c r="A60" s="6"/>
    </row>
    <row r="63" spans="1:12" ht="18.75" x14ac:dyDescent="0.3">
      <c r="B63" s="47" t="s">
        <v>250</v>
      </c>
      <c r="C63" s="47"/>
      <c r="D63" s="47"/>
      <c r="E63" s="47"/>
      <c r="F63" s="47"/>
      <c r="G63" s="47" t="s">
        <v>251</v>
      </c>
      <c r="H63" s="47"/>
    </row>
  </sheetData>
  <mergeCells count="16">
    <mergeCell ref="D59:E59"/>
    <mergeCell ref="E43:E44"/>
    <mergeCell ref="F43:F44"/>
    <mergeCell ref="E48:E54"/>
    <mergeCell ref="F48:F54"/>
    <mergeCell ref="A4:J4"/>
    <mergeCell ref="A5:J5"/>
    <mergeCell ref="G8:G9"/>
    <mergeCell ref="H8:H9"/>
    <mergeCell ref="I8:J8"/>
    <mergeCell ref="A8:A9"/>
    <mergeCell ref="B8:B9"/>
    <mergeCell ref="C8:C9"/>
    <mergeCell ref="D8:D9"/>
    <mergeCell ref="E8:E9"/>
    <mergeCell ref="F8:F9"/>
  </mergeCells>
  <pageMargins left="0.51181102362204722" right="0.31496062992125984" top="0.35433070866141736" bottom="0.35433070866141736" header="0.11811023622047245" footer="0.11811023622047245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4</vt:i4>
      </vt:variant>
    </vt:vector>
  </HeadingPairs>
  <TitlesOfParts>
    <vt:vector size="10" baseType="lpstr">
      <vt:lpstr>Додаток_1</vt:lpstr>
      <vt:lpstr>Додаток_2</vt:lpstr>
      <vt:lpstr>Додаток_3</vt:lpstr>
      <vt:lpstr>Додаток_5</vt:lpstr>
      <vt:lpstr>Додаток_6</vt:lpstr>
      <vt:lpstr>Додаток_7</vt:lpstr>
      <vt:lpstr>Додаток_7!_Hlk90642476</vt:lpstr>
      <vt:lpstr>Додаток_1!Заголовки_для_друку</vt:lpstr>
      <vt:lpstr>Додаток_3!Заголовки_для_друку</vt:lpstr>
      <vt:lpstr>Додаток_7!Заголовки_для_друку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2024-12-19T13:26:36Z</cp:lastPrinted>
  <dcterms:created xsi:type="dcterms:W3CDTF">2024-11-26T06:56:23Z</dcterms:created>
  <dcterms:modified xsi:type="dcterms:W3CDTF">2024-12-27T12:38:55Z</dcterms:modified>
</cp:coreProperties>
</file>