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Сесії\8 скликання\51 сесія 23.12; 30.12; 09.01; 16.01; 23.01\3 ПЛЕНАРНЕ 09.01; 16.01; 23.01.2025\3 Внесення змін бюджет\"/>
    </mc:Choice>
  </mc:AlternateContent>
  <xr:revisionPtr revIDLastSave="0" documentId="13_ncr:1_{29108F1C-58AE-4D35-9329-52B38F941B7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Додаток_1" sheetId="4" r:id="rId1"/>
    <sheet name="Додаток_2" sheetId="5" r:id="rId2"/>
    <sheet name="Додаток_3" sheetId="6" r:id="rId3"/>
    <sheet name="Додаток_4" sheetId="7" r:id="rId4"/>
    <sheet name="Додаток_5" sheetId="1" r:id="rId5"/>
  </sheets>
  <definedNames>
    <definedName name="_Hlk90642476" localSheetId="4">Додаток_5!$A$47</definedName>
    <definedName name="_xlnm.Print_Titles" localSheetId="0">Додаток_1!$8:$8</definedName>
    <definedName name="_xlnm.Print_Titles" localSheetId="2">Додаток_3!$6:$10</definedName>
    <definedName name="_xlnm.Print_Titles" localSheetId="4">Додаток_5!$13:$13</definedName>
  </definedNames>
  <calcPr calcId="191029" refMode="R1C1"/>
</workbook>
</file>

<file path=xl/calcChain.xml><?xml version="1.0" encoding="utf-8"?>
<calcChain xmlns="http://schemas.openxmlformats.org/spreadsheetml/2006/main">
  <c r="H36" i="1" l="1"/>
  <c r="H42" i="1"/>
  <c r="H46" i="1"/>
  <c r="G46" i="1" s="1"/>
  <c r="I46" i="1"/>
  <c r="G52" i="1"/>
  <c r="J59" i="1"/>
  <c r="I59" i="1"/>
  <c r="H59" i="1"/>
  <c r="K30" i="6"/>
  <c r="O41" i="6"/>
  <c r="P41" i="6" s="1"/>
  <c r="I41" i="6"/>
  <c r="L31" i="5" l="1"/>
  <c r="E31" i="5" s="1"/>
  <c r="L15" i="5"/>
  <c r="L16" i="5"/>
  <c r="L18" i="5"/>
  <c r="E18" i="5" s="1"/>
  <c r="L19" i="5"/>
  <c r="E21" i="5"/>
  <c r="L25" i="5"/>
  <c r="L28" i="5"/>
  <c r="L32" i="5"/>
  <c r="I17" i="5"/>
  <c r="L17" i="5" s="1"/>
  <c r="K17" i="5"/>
  <c r="F30" i="5"/>
  <c r="G30" i="5"/>
  <c r="I30" i="5"/>
  <c r="J30" i="5"/>
  <c r="K30" i="5"/>
  <c r="J17" i="5"/>
  <c r="G17" i="5"/>
  <c r="F17" i="5"/>
  <c r="D15" i="5"/>
  <c r="D16" i="5"/>
  <c r="D18" i="5"/>
  <c r="D19" i="5"/>
  <c r="D25" i="5"/>
  <c r="D28" i="5"/>
  <c r="D31" i="5"/>
  <c r="D32" i="5"/>
  <c r="C18" i="5" l="1"/>
  <c r="C31" i="5"/>
  <c r="D30" i="5"/>
  <c r="L30" i="5"/>
  <c r="D17" i="5"/>
  <c r="J96" i="4"/>
  <c r="J85" i="4"/>
  <c r="J102" i="4"/>
  <c r="F12" i="4"/>
  <c r="F13" i="4"/>
  <c r="F14" i="4"/>
  <c r="F15" i="4"/>
  <c r="F16" i="4"/>
  <c r="F18" i="4"/>
  <c r="F21" i="4"/>
  <c r="F22" i="4"/>
  <c r="F24" i="4"/>
  <c r="F25" i="4"/>
  <c r="F26" i="4"/>
  <c r="F28" i="4"/>
  <c r="F31" i="4"/>
  <c r="F33" i="4"/>
  <c r="F35" i="4"/>
  <c r="F36" i="4"/>
  <c r="F39" i="4"/>
  <c r="F40" i="4"/>
  <c r="F41" i="4"/>
  <c r="F42" i="4"/>
  <c r="F43" i="4"/>
  <c r="F44" i="4"/>
  <c r="F45" i="4"/>
  <c r="F47" i="4"/>
  <c r="F48" i="4"/>
  <c r="F50" i="4"/>
  <c r="F51" i="4"/>
  <c r="F52" i="4"/>
  <c r="F55" i="4"/>
  <c r="F56" i="4"/>
  <c r="F57" i="4"/>
  <c r="F61" i="4"/>
  <c r="F63" i="4"/>
  <c r="F64" i="4"/>
  <c r="F65" i="4"/>
  <c r="F68" i="4"/>
  <c r="F69" i="4"/>
  <c r="F70" i="4"/>
  <c r="F71" i="4"/>
  <c r="F73" i="4"/>
  <c r="F75" i="4"/>
  <c r="F76" i="4"/>
  <c r="F77" i="4"/>
  <c r="F80" i="4"/>
  <c r="F81" i="4"/>
  <c r="F82" i="4"/>
  <c r="F85" i="4"/>
  <c r="F89" i="4"/>
  <c r="F94" i="4"/>
  <c r="F95" i="4"/>
  <c r="F96" i="4"/>
  <c r="F97" i="4"/>
  <c r="F99" i="4"/>
  <c r="F102" i="4"/>
  <c r="F103" i="4"/>
  <c r="F104" i="4"/>
  <c r="E93" i="4"/>
  <c r="J95" i="4"/>
  <c r="C95" i="4" s="1"/>
  <c r="J97" i="4"/>
  <c r="C97" i="4" l="1"/>
  <c r="C96" i="4"/>
  <c r="D13" i="7"/>
  <c r="I12" i="6" l="1"/>
  <c r="I13" i="6"/>
  <c r="I14" i="6"/>
  <c r="I15" i="6"/>
  <c r="I16" i="6"/>
  <c r="I17" i="6"/>
  <c r="I18" i="6"/>
  <c r="I20" i="6"/>
  <c r="I21" i="6"/>
  <c r="I23" i="6"/>
  <c r="I24" i="6"/>
  <c r="P24" i="6" s="1"/>
  <c r="I26" i="6"/>
  <c r="I27" i="6"/>
  <c r="I28" i="6"/>
  <c r="I29" i="6"/>
  <c r="I31" i="6"/>
  <c r="I33" i="6"/>
  <c r="I34" i="6"/>
  <c r="I35" i="6"/>
  <c r="P35" i="6" s="1"/>
  <c r="I36" i="6"/>
  <c r="I37" i="6"/>
  <c r="I38" i="6"/>
  <c r="I39" i="6"/>
  <c r="P39" i="6" s="1"/>
  <c r="I40" i="6"/>
  <c r="I42" i="6"/>
  <c r="I44" i="6"/>
  <c r="I46" i="6"/>
  <c r="I48" i="6"/>
  <c r="I49" i="6"/>
  <c r="I50" i="6"/>
  <c r="I51" i="6"/>
  <c r="I53" i="6"/>
  <c r="I54" i="6"/>
  <c r="I56" i="6"/>
  <c r="I57" i="6"/>
  <c r="I58" i="6"/>
  <c r="I59" i="6"/>
  <c r="P59" i="6" s="1"/>
  <c r="I60" i="6"/>
  <c r="I63" i="6"/>
  <c r="I64" i="6"/>
  <c r="P64" i="6" s="1"/>
  <c r="I65" i="6"/>
  <c r="I66" i="6"/>
  <c r="I68" i="6"/>
  <c r="P68" i="6" s="1"/>
  <c r="I69" i="6"/>
  <c r="I70" i="6"/>
  <c r="I71" i="6"/>
  <c r="I72" i="6"/>
  <c r="P72" i="6" s="1"/>
  <c r="I73" i="6"/>
  <c r="I75" i="6"/>
  <c r="I77" i="6"/>
  <c r="I79" i="6"/>
  <c r="I80" i="6"/>
  <c r="I81" i="6"/>
  <c r="I82" i="6"/>
  <c r="O12" i="6"/>
  <c r="P12" i="6" s="1"/>
  <c r="O13" i="6"/>
  <c r="O14" i="6"/>
  <c r="O15" i="6"/>
  <c r="O16" i="6"/>
  <c r="O17" i="6"/>
  <c r="O18" i="6"/>
  <c r="O20" i="6"/>
  <c r="O21" i="6"/>
  <c r="P21" i="6" s="1"/>
  <c r="O22" i="6"/>
  <c r="O23" i="6"/>
  <c r="O24" i="6"/>
  <c r="O25" i="6"/>
  <c r="O26" i="6"/>
  <c r="O27" i="6"/>
  <c r="O28" i="6"/>
  <c r="P28" i="6" s="1"/>
  <c r="O29" i="6"/>
  <c r="O31" i="6"/>
  <c r="O35" i="6"/>
  <c r="O36" i="6"/>
  <c r="O37" i="6"/>
  <c r="P37" i="6" s="1"/>
  <c r="O38" i="6"/>
  <c r="O39" i="6"/>
  <c r="O40" i="6"/>
  <c r="O42" i="6"/>
  <c r="O44" i="6"/>
  <c r="O45" i="6"/>
  <c r="O46" i="6"/>
  <c r="O48" i="6"/>
  <c r="O51" i="6"/>
  <c r="O53" i="6"/>
  <c r="O54" i="6"/>
  <c r="O56" i="6"/>
  <c r="O57" i="6"/>
  <c r="O59" i="6"/>
  <c r="O60" i="6"/>
  <c r="O62" i="6"/>
  <c r="O63" i="6"/>
  <c r="O64" i="6"/>
  <c r="O66" i="6"/>
  <c r="O67" i="6"/>
  <c r="O68" i="6"/>
  <c r="O69" i="6"/>
  <c r="O70" i="6"/>
  <c r="O71" i="6"/>
  <c r="O72" i="6"/>
  <c r="O73" i="6"/>
  <c r="O75" i="6"/>
  <c r="O77" i="6"/>
  <c r="P77" i="6" s="1"/>
  <c r="O79" i="6"/>
  <c r="P79" i="6" s="1"/>
  <c r="O80" i="6"/>
  <c r="O81" i="6"/>
  <c r="O82" i="6"/>
  <c r="P13" i="6"/>
  <c r="P23" i="6"/>
  <c r="P63" i="6"/>
  <c r="P71" i="6"/>
  <c r="P80" i="6"/>
  <c r="F30" i="6"/>
  <c r="G30" i="6"/>
  <c r="H30" i="6"/>
  <c r="L30" i="6"/>
  <c r="M30" i="6"/>
  <c r="N30" i="6"/>
  <c r="G93" i="4"/>
  <c r="H93" i="4"/>
  <c r="I93" i="4"/>
  <c r="D93" i="4"/>
  <c r="F93" i="4" s="1"/>
  <c r="P82" i="6" l="1"/>
  <c r="P48" i="6"/>
  <c r="P31" i="6"/>
  <c r="P15" i="6"/>
  <c r="P56" i="6"/>
  <c r="P29" i="6"/>
  <c r="P69" i="6"/>
  <c r="P20" i="6"/>
  <c r="P53" i="6"/>
  <c r="P36" i="6"/>
  <c r="P27" i="6"/>
  <c r="P60" i="6"/>
  <c r="P44" i="6"/>
  <c r="P26" i="6"/>
  <c r="P18" i="6"/>
  <c r="P75" i="6"/>
  <c r="P51" i="6"/>
  <c r="P17" i="6"/>
  <c r="P66" i="6"/>
  <c r="P42" i="6"/>
  <c r="P16" i="6"/>
  <c r="P81" i="6"/>
  <c r="P73" i="6"/>
  <c r="P57" i="6"/>
  <c r="P40" i="6"/>
  <c r="P14" i="6"/>
  <c r="P70" i="6"/>
  <c r="P54" i="6"/>
  <c r="P46" i="6"/>
  <c r="P38" i="6"/>
  <c r="H21" i="1"/>
  <c r="G22" i="1"/>
  <c r="I29" i="5" l="1"/>
  <c r="J29" i="5"/>
  <c r="K29" i="5"/>
  <c r="G29" i="5"/>
  <c r="K26" i="5"/>
  <c r="F27" i="5"/>
  <c r="F26" i="5" s="1"/>
  <c r="G27" i="5"/>
  <c r="J27" i="5"/>
  <c r="J26" i="5" s="1"/>
  <c r="K27" i="5"/>
  <c r="F24" i="5"/>
  <c r="F23" i="5" s="1"/>
  <c r="G24" i="5"/>
  <c r="J24" i="5"/>
  <c r="J23" i="5" s="1"/>
  <c r="K24" i="5"/>
  <c r="K23" i="5" s="1"/>
  <c r="G14" i="5"/>
  <c r="I14" i="5"/>
  <c r="J14" i="5"/>
  <c r="K14" i="5"/>
  <c r="K13" i="5" s="1"/>
  <c r="K12" i="5" s="1"/>
  <c r="K20" i="5" s="1"/>
  <c r="J13" i="5"/>
  <c r="J12" i="5" s="1"/>
  <c r="J20" i="5" s="1"/>
  <c r="H15" i="5"/>
  <c r="E15" i="5" s="1"/>
  <c r="C15" i="5" s="1"/>
  <c r="H16" i="5"/>
  <c r="E16" i="5" s="1"/>
  <c r="C16" i="5" s="1"/>
  <c r="H19" i="5"/>
  <c r="H25" i="5"/>
  <c r="E25" i="5" s="1"/>
  <c r="C25" i="5" s="1"/>
  <c r="H28" i="5"/>
  <c r="H32" i="5"/>
  <c r="D14" i="5" l="1"/>
  <c r="J22" i="5"/>
  <c r="J33" i="5" s="1"/>
  <c r="H27" i="5"/>
  <c r="H26" i="5" s="1"/>
  <c r="E28" i="5"/>
  <c r="C28" i="5" s="1"/>
  <c r="D24" i="5"/>
  <c r="D27" i="5"/>
  <c r="H17" i="5"/>
  <c r="E17" i="5" s="1"/>
  <c r="C17" i="5" s="1"/>
  <c r="E19" i="5"/>
  <c r="C19" i="5" s="1"/>
  <c r="G26" i="5"/>
  <c r="G13" i="5"/>
  <c r="D13" i="5" s="1"/>
  <c r="G23" i="5"/>
  <c r="D23" i="5" s="1"/>
  <c r="H30" i="5"/>
  <c r="E32" i="5"/>
  <c r="C32" i="5" s="1"/>
  <c r="I13" i="5"/>
  <c r="L13" i="5" s="1"/>
  <c r="L14" i="5"/>
  <c r="E14" i="5" s="1"/>
  <c r="C14" i="5" s="1"/>
  <c r="L29" i="5"/>
  <c r="D29" i="5"/>
  <c r="H24" i="5"/>
  <c r="H14" i="5"/>
  <c r="H13" i="5" s="1"/>
  <c r="K22" i="5"/>
  <c r="K33" i="5" s="1"/>
  <c r="F78" i="6"/>
  <c r="G78" i="6"/>
  <c r="H78" i="6"/>
  <c r="J78" i="6"/>
  <c r="K78" i="6"/>
  <c r="L78" i="6"/>
  <c r="M78" i="6"/>
  <c r="N78" i="6"/>
  <c r="F74" i="6"/>
  <c r="G74" i="6"/>
  <c r="H74" i="6"/>
  <c r="K74" i="6"/>
  <c r="L74" i="6"/>
  <c r="M74" i="6"/>
  <c r="N74" i="6"/>
  <c r="F61" i="6"/>
  <c r="G61" i="6"/>
  <c r="H61" i="6"/>
  <c r="K61" i="6"/>
  <c r="L61" i="6"/>
  <c r="M61" i="6"/>
  <c r="N61" i="6"/>
  <c r="F55" i="6"/>
  <c r="G55" i="6"/>
  <c r="H55" i="6"/>
  <c r="K55" i="6"/>
  <c r="L55" i="6"/>
  <c r="M55" i="6"/>
  <c r="N55" i="6"/>
  <c r="F47" i="6"/>
  <c r="G47" i="6"/>
  <c r="H47" i="6"/>
  <c r="K47" i="6"/>
  <c r="L47" i="6"/>
  <c r="M47" i="6"/>
  <c r="N47" i="6"/>
  <c r="F43" i="6"/>
  <c r="G43" i="6"/>
  <c r="H43" i="6"/>
  <c r="J43" i="6"/>
  <c r="K43" i="6"/>
  <c r="L43" i="6"/>
  <c r="M43" i="6"/>
  <c r="N43" i="6"/>
  <c r="F11" i="6"/>
  <c r="G11" i="6"/>
  <c r="H11" i="6"/>
  <c r="K11" i="6"/>
  <c r="L11" i="6"/>
  <c r="M11" i="6"/>
  <c r="N11" i="6"/>
  <c r="E100" i="4"/>
  <c r="E98" i="4" s="1"/>
  <c r="E92" i="4" s="1"/>
  <c r="E91" i="4" s="1"/>
  <c r="G100" i="4"/>
  <c r="G98" i="4" s="1"/>
  <c r="H100" i="4"/>
  <c r="H98" i="4" s="1"/>
  <c r="I100" i="4"/>
  <c r="I98" i="4"/>
  <c r="I92" i="4" s="1"/>
  <c r="I91" i="4" s="1"/>
  <c r="E88" i="4"/>
  <c r="E87" i="4" s="1"/>
  <c r="E86" i="4" s="1"/>
  <c r="G88" i="4"/>
  <c r="G87" i="4" s="1"/>
  <c r="G86" i="4" s="1"/>
  <c r="H88" i="4"/>
  <c r="H87" i="4" s="1"/>
  <c r="H86" i="4" s="1"/>
  <c r="I88" i="4"/>
  <c r="I87" i="4" s="1"/>
  <c r="I86" i="4" s="1"/>
  <c r="E84" i="4"/>
  <c r="G84" i="4"/>
  <c r="G83" i="4" s="1"/>
  <c r="H84" i="4"/>
  <c r="H83" i="4" s="1"/>
  <c r="I84" i="4"/>
  <c r="I83" i="4" s="1"/>
  <c r="E83" i="4"/>
  <c r="E79" i="4"/>
  <c r="E78" i="4" s="1"/>
  <c r="G79" i="4"/>
  <c r="G78" i="4" s="1"/>
  <c r="H79" i="4"/>
  <c r="H78" i="4" s="1"/>
  <c r="I79" i="4"/>
  <c r="I78" i="4" s="1"/>
  <c r="E74" i="4"/>
  <c r="G74" i="4"/>
  <c r="H74" i="4"/>
  <c r="I74" i="4"/>
  <c r="E72" i="4"/>
  <c r="G72" i="4"/>
  <c r="H72" i="4"/>
  <c r="I72" i="4"/>
  <c r="E67" i="4"/>
  <c r="G67" i="4"/>
  <c r="H67" i="4"/>
  <c r="I67" i="4"/>
  <c r="E62" i="4"/>
  <c r="G62" i="4"/>
  <c r="H62" i="4"/>
  <c r="I62" i="4"/>
  <c r="E60" i="4"/>
  <c r="E59" i="4" s="1"/>
  <c r="G60" i="4"/>
  <c r="H60" i="4"/>
  <c r="I60" i="4"/>
  <c r="I59" i="4"/>
  <c r="D54" i="4"/>
  <c r="E54" i="4"/>
  <c r="E53" i="4" s="1"/>
  <c r="H54" i="4"/>
  <c r="H53" i="4" s="1"/>
  <c r="I54" i="4"/>
  <c r="I53" i="4" s="1"/>
  <c r="E49" i="4"/>
  <c r="G49" i="4"/>
  <c r="H49" i="4"/>
  <c r="I49" i="4"/>
  <c r="E46" i="4"/>
  <c r="E37" i="4" s="1"/>
  <c r="G46" i="4"/>
  <c r="H46" i="4"/>
  <c r="I46" i="4"/>
  <c r="I37" i="4" s="1"/>
  <c r="E38" i="4"/>
  <c r="G38" i="4"/>
  <c r="H38" i="4"/>
  <c r="H37" i="4" s="1"/>
  <c r="I38" i="4"/>
  <c r="E34" i="4"/>
  <c r="G34" i="4"/>
  <c r="H34" i="4"/>
  <c r="I34" i="4"/>
  <c r="E32" i="4"/>
  <c r="G32" i="4"/>
  <c r="H32" i="4"/>
  <c r="I32" i="4"/>
  <c r="E30" i="4"/>
  <c r="G30" i="4"/>
  <c r="G29" i="4" s="1"/>
  <c r="H30" i="4"/>
  <c r="I30" i="4"/>
  <c r="E27" i="4"/>
  <c r="G27" i="4"/>
  <c r="H27" i="4"/>
  <c r="I27" i="4"/>
  <c r="E23" i="4"/>
  <c r="G23" i="4"/>
  <c r="H23" i="4"/>
  <c r="I23" i="4"/>
  <c r="E20" i="4"/>
  <c r="G20" i="4"/>
  <c r="H20" i="4"/>
  <c r="I20" i="4"/>
  <c r="E17" i="4"/>
  <c r="G17" i="4"/>
  <c r="H17" i="4"/>
  <c r="I17" i="4"/>
  <c r="E11" i="4"/>
  <c r="G11" i="4"/>
  <c r="H11" i="4"/>
  <c r="I11" i="4"/>
  <c r="J12" i="4"/>
  <c r="J13" i="4"/>
  <c r="C13" i="4" s="1"/>
  <c r="J14" i="4"/>
  <c r="J15" i="4"/>
  <c r="J16" i="4"/>
  <c r="J18" i="4"/>
  <c r="J17" i="4" s="1"/>
  <c r="J21" i="4"/>
  <c r="J22" i="4"/>
  <c r="C22" i="4" s="1"/>
  <c r="J24" i="4"/>
  <c r="J25" i="4"/>
  <c r="J26" i="4"/>
  <c r="C26" i="4" s="1"/>
  <c r="J28" i="4"/>
  <c r="J27" i="4" s="1"/>
  <c r="J31" i="4"/>
  <c r="J30" i="4" s="1"/>
  <c r="J33" i="4"/>
  <c r="J32" i="4" s="1"/>
  <c r="J35" i="4"/>
  <c r="J36" i="4"/>
  <c r="J39" i="4"/>
  <c r="J40" i="4"/>
  <c r="J41" i="4"/>
  <c r="C41" i="4" s="1"/>
  <c r="J42" i="4"/>
  <c r="C42" i="4" s="1"/>
  <c r="J43" i="4"/>
  <c r="J44" i="4"/>
  <c r="J45" i="4"/>
  <c r="J47" i="4"/>
  <c r="J48" i="4"/>
  <c r="J50" i="4"/>
  <c r="J51" i="4"/>
  <c r="J52" i="4"/>
  <c r="J55" i="4"/>
  <c r="J56" i="4"/>
  <c r="C56" i="4" s="1"/>
  <c r="J57" i="4"/>
  <c r="J61" i="4"/>
  <c r="J60" i="4" s="1"/>
  <c r="J63" i="4"/>
  <c r="J64" i="4"/>
  <c r="C64" i="4" s="1"/>
  <c r="J65" i="4"/>
  <c r="C65" i="4" s="1"/>
  <c r="J68" i="4"/>
  <c r="J69" i="4"/>
  <c r="J70" i="4"/>
  <c r="C70" i="4" s="1"/>
  <c r="J71" i="4"/>
  <c r="J73" i="4"/>
  <c r="J72" i="4" s="1"/>
  <c r="J75" i="4"/>
  <c r="J76" i="4"/>
  <c r="J77" i="4"/>
  <c r="C77" i="4" s="1"/>
  <c r="J80" i="4"/>
  <c r="J81" i="4"/>
  <c r="J82" i="4"/>
  <c r="C82" i="4" s="1"/>
  <c r="J84" i="4"/>
  <c r="J83" i="4" s="1"/>
  <c r="J89" i="4"/>
  <c r="J88" i="4" s="1"/>
  <c r="J87" i="4" s="1"/>
  <c r="J86" i="4" s="1"/>
  <c r="J94" i="4"/>
  <c r="J93" i="4" s="1"/>
  <c r="J99" i="4"/>
  <c r="C99" i="4" s="1"/>
  <c r="J101" i="4"/>
  <c r="J100" i="4" s="1"/>
  <c r="J103" i="4"/>
  <c r="J104" i="4"/>
  <c r="C104" i="4" s="1"/>
  <c r="C14" i="4"/>
  <c r="C15" i="4"/>
  <c r="C25" i="4"/>
  <c r="C36" i="4"/>
  <c r="C40" i="4"/>
  <c r="C44" i="4"/>
  <c r="C51" i="4"/>
  <c r="C52" i="4"/>
  <c r="C61" i="4"/>
  <c r="C76" i="4"/>
  <c r="C80" i="4"/>
  <c r="C89" i="4"/>
  <c r="C102" i="4"/>
  <c r="I19" i="4" l="1"/>
  <c r="J98" i="4"/>
  <c r="J34" i="4"/>
  <c r="H19" i="4"/>
  <c r="H59" i="4"/>
  <c r="H12" i="5"/>
  <c r="H20" i="5" s="1"/>
  <c r="E13" i="5"/>
  <c r="C13" i="5" s="1"/>
  <c r="C33" i="4"/>
  <c r="C18" i="4"/>
  <c r="E29" i="4"/>
  <c r="I12" i="5"/>
  <c r="I20" i="5" s="1"/>
  <c r="L20" i="5" s="1"/>
  <c r="H23" i="5"/>
  <c r="H22" i="5" s="1"/>
  <c r="H33" i="5" s="1"/>
  <c r="G22" i="5"/>
  <c r="D26" i="5"/>
  <c r="H29" i="4"/>
  <c r="D53" i="4"/>
  <c r="F53" i="4" s="1"/>
  <c r="F54" i="4"/>
  <c r="G12" i="5"/>
  <c r="G20" i="5" s="1"/>
  <c r="D20" i="5" s="1"/>
  <c r="H29" i="5"/>
  <c r="E29" i="5" s="1"/>
  <c r="C29" i="5" s="1"/>
  <c r="E30" i="5"/>
  <c r="C30" i="5" s="1"/>
  <c r="O78" i="6"/>
  <c r="O43" i="6"/>
  <c r="E10" i="4"/>
  <c r="H10" i="4"/>
  <c r="H9" i="4" s="1"/>
  <c r="C94" i="4"/>
  <c r="C75" i="4"/>
  <c r="C48" i="4"/>
  <c r="C12" i="4"/>
  <c r="J20" i="4"/>
  <c r="I29" i="4"/>
  <c r="C31" i="4"/>
  <c r="C16" i="4"/>
  <c r="J49" i="4"/>
  <c r="C43" i="4"/>
  <c r="J74" i="4"/>
  <c r="J62" i="4"/>
  <c r="J23" i="4"/>
  <c r="J11" i="4"/>
  <c r="J10" i="4" s="1"/>
  <c r="C103" i="4"/>
  <c r="C69" i="4"/>
  <c r="J38" i="4"/>
  <c r="J46" i="4"/>
  <c r="C71" i="4"/>
  <c r="C57" i="4"/>
  <c r="C45" i="4"/>
  <c r="J54" i="4"/>
  <c r="J53" i="4" s="1"/>
  <c r="C53" i="4" s="1"/>
  <c r="J79" i="4"/>
  <c r="J78" i="4" s="1"/>
  <c r="J67" i="4"/>
  <c r="J66" i="4" s="1"/>
  <c r="H92" i="4"/>
  <c r="H91" i="4" s="1"/>
  <c r="C85" i="4"/>
  <c r="C73" i="4"/>
  <c r="C50" i="4"/>
  <c r="E19" i="4"/>
  <c r="C93" i="4"/>
  <c r="C63" i="4"/>
  <c r="C39" i="4"/>
  <c r="C28" i="4"/>
  <c r="C47" i="4"/>
  <c r="C35" i="4"/>
  <c r="C24" i="4"/>
  <c r="C68" i="4"/>
  <c r="E66" i="4"/>
  <c r="E58" i="4" s="1"/>
  <c r="C21" i="4"/>
  <c r="I10" i="4"/>
  <c r="I9" i="4" s="1"/>
  <c r="I66" i="4"/>
  <c r="I58" i="4" s="1"/>
  <c r="G92" i="4"/>
  <c r="G91" i="4" s="1"/>
  <c r="J92" i="4"/>
  <c r="J91" i="4" s="1"/>
  <c r="C81" i="4"/>
  <c r="H66" i="4"/>
  <c r="H58" i="4" s="1"/>
  <c r="G66" i="4"/>
  <c r="G59" i="4"/>
  <c r="J59" i="4"/>
  <c r="C55" i="4"/>
  <c r="C54" i="4"/>
  <c r="G37" i="4"/>
  <c r="J29" i="4"/>
  <c r="G19" i="4"/>
  <c r="E9" i="4"/>
  <c r="G10" i="4"/>
  <c r="J37" i="4" l="1"/>
  <c r="J9" i="4" s="1"/>
  <c r="L12" i="5"/>
  <c r="E12" i="5" s="1"/>
  <c r="D22" i="5"/>
  <c r="G33" i="5"/>
  <c r="D33" i="5" s="1"/>
  <c r="D12" i="5"/>
  <c r="C12" i="5" s="1"/>
  <c r="E20" i="5"/>
  <c r="C20" i="5" s="1"/>
  <c r="J19" i="4"/>
  <c r="E90" i="4"/>
  <c r="E105" i="4" s="1"/>
  <c r="H90" i="4"/>
  <c r="H105" i="4" s="1"/>
  <c r="I90" i="4"/>
  <c r="I105" i="4" s="1"/>
  <c r="G58" i="4"/>
  <c r="J58" i="4"/>
  <c r="J17" i="1"/>
  <c r="I17" i="1"/>
  <c r="H17" i="1"/>
  <c r="J90" i="4" l="1"/>
  <c r="D40" i="7"/>
  <c r="D39" i="7" s="1"/>
  <c r="D15" i="7"/>
  <c r="D27" i="7" l="1"/>
  <c r="D26" i="7" s="1"/>
  <c r="J52" i="6"/>
  <c r="O52" i="6" s="1"/>
  <c r="E52" i="6"/>
  <c r="I52" i="6" s="1"/>
  <c r="P52" i="6" s="1"/>
  <c r="G47" i="1" l="1"/>
  <c r="G48" i="1"/>
  <c r="G49" i="1"/>
  <c r="G50" i="1"/>
  <c r="G51" i="1"/>
  <c r="G53" i="1"/>
  <c r="G54" i="1"/>
  <c r="G55" i="1"/>
  <c r="G56" i="1"/>
  <c r="G57" i="1"/>
  <c r="G58" i="1"/>
  <c r="G20" i="1"/>
  <c r="E32" i="6" l="1"/>
  <c r="J65" i="6"/>
  <c r="J61" i="6" l="1"/>
  <c r="O61" i="6" s="1"/>
  <c r="O65" i="6"/>
  <c r="P65" i="6" s="1"/>
  <c r="E30" i="6"/>
  <c r="I30" i="6" s="1"/>
  <c r="I32" i="6"/>
  <c r="J49" i="6"/>
  <c r="O49" i="6" s="1"/>
  <c r="P49" i="6" s="1"/>
  <c r="J58" i="6"/>
  <c r="J50" i="6"/>
  <c r="O50" i="6" s="1"/>
  <c r="P50" i="6" s="1"/>
  <c r="J34" i="6"/>
  <c r="O34" i="6" s="1"/>
  <c r="P34" i="6" s="1"/>
  <c r="J33" i="6"/>
  <c r="O33" i="6" s="1"/>
  <c r="P33" i="6" s="1"/>
  <c r="J32" i="6"/>
  <c r="E22" i="6"/>
  <c r="I22" i="6" s="1"/>
  <c r="P22" i="6" s="1"/>
  <c r="E25" i="6"/>
  <c r="I25" i="6" s="1"/>
  <c r="P25" i="6" s="1"/>
  <c r="J55" i="6" l="1"/>
  <c r="O55" i="6" s="1"/>
  <c r="O58" i="6"/>
  <c r="P58" i="6" s="1"/>
  <c r="O32" i="6"/>
  <c r="P32" i="6" s="1"/>
  <c r="J30" i="6"/>
  <c r="J47" i="6"/>
  <c r="O47" i="6" s="1"/>
  <c r="E62" i="6"/>
  <c r="I62" i="6" s="1"/>
  <c r="P62" i="6" s="1"/>
  <c r="E67" i="6"/>
  <c r="I67" i="6" s="1"/>
  <c r="P67" i="6" s="1"/>
  <c r="G24" i="1"/>
  <c r="G18" i="1"/>
  <c r="O30" i="6" l="1"/>
  <c r="P30" i="6" s="1"/>
  <c r="J19" i="6"/>
  <c r="E19" i="6"/>
  <c r="I19" i="6" s="1"/>
  <c r="J11" i="6" l="1"/>
  <c r="O11" i="6" s="1"/>
  <c r="O19" i="6"/>
  <c r="P19" i="6" s="1"/>
  <c r="E61" i="6"/>
  <c r="I61" i="6" s="1"/>
  <c r="P61" i="6" s="1"/>
  <c r="J76" i="6"/>
  <c r="E76" i="6"/>
  <c r="I76" i="6" s="1"/>
  <c r="E45" i="6"/>
  <c r="I45" i="6" s="1"/>
  <c r="P45" i="6" s="1"/>
  <c r="J74" i="6" l="1"/>
  <c r="O74" i="6" s="1"/>
  <c r="O76" i="6"/>
  <c r="P76" i="6" s="1"/>
  <c r="J46" i="1"/>
  <c r="I42" i="1"/>
  <c r="J42" i="1"/>
  <c r="I40" i="1"/>
  <c r="J40" i="1"/>
  <c r="H40" i="1"/>
  <c r="I36" i="1"/>
  <c r="J36" i="1"/>
  <c r="I34" i="1"/>
  <c r="J34" i="1"/>
  <c r="H34" i="1"/>
  <c r="I14" i="1"/>
  <c r="J14" i="1"/>
  <c r="H14" i="1"/>
  <c r="H63" i="1" s="1"/>
  <c r="G15" i="1"/>
  <c r="G16" i="1"/>
  <c r="G17" i="1"/>
  <c r="G19" i="1"/>
  <c r="G21" i="1"/>
  <c r="G23" i="1"/>
  <c r="G25" i="1"/>
  <c r="G26" i="1"/>
  <c r="G27" i="1"/>
  <c r="G28" i="1"/>
  <c r="G29" i="1"/>
  <c r="G30" i="1"/>
  <c r="G31" i="1"/>
  <c r="G32" i="1"/>
  <c r="G33" i="1"/>
  <c r="G35" i="1"/>
  <c r="G37" i="1"/>
  <c r="G38" i="1"/>
  <c r="G39" i="1"/>
  <c r="G41" i="1"/>
  <c r="G43" i="1"/>
  <c r="G44" i="1"/>
  <c r="G45" i="1"/>
  <c r="G60" i="1"/>
  <c r="G61" i="1"/>
  <c r="G62" i="1"/>
  <c r="J63" i="1" l="1"/>
  <c r="I63" i="1"/>
  <c r="G36" i="1"/>
  <c r="G34" i="1"/>
  <c r="G42" i="1"/>
  <c r="G14" i="1"/>
  <c r="G59" i="1"/>
  <c r="G40" i="1"/>
  <c r="G63" i="1" l="1"/>
  <c r="I27" i="5" l="1"/>
  <c r="F22" i="5"/>
  <c r="I24" i="5"/>
  <c r="F14" i="5"/>
  <c r="F13" i="5" s="1"/>
  <c r="F12" i="5" s="1"/>
  <c r="L24" i="5" l="1"/>
  <c r="E24" i="5" s="1"/>
  <c r="C24" i="5" s="1"/>
  <c r="I23" i="5"/>
  <c r="L23" i="5" s="1"/>
  <c r="E23" i="5" s="1"/>
  <c r="C23" i="5" s="1"/>
  <c r="L27" i="5"/>
  <c r="E27" i="5" s="1"/>
  <c r="C27" i="5" s="1"/>
  <c r="I26" i="5"/>
  <c r="F29" i="5"/>
  <c r="D38" i="4"/>
  <c r="F38" i="4" s="1"/>
  <c r="C38" i="4" s="1"/>
  <c r="I22" i="5" l="1"/>
  <c r="L26" i="5"/>
  <c r="E26" i="5" s="1"/>
  <c r="C26" i="5" s="1"/>
  <c r="F33" i="5"/>
  <c r="E78" i="6"/>
  <c r="I78" i="6" s="1"/>
  <c r="P78" i="6" s="1"/>
  <c r="D62" i="4"/>
  <c r="F62" i="4" s="1"/>
  <c r="C62" i="4" s="1"/>
  <c r="L22" i="5" l="1"/>
  <c r="E22" i="5" s="1"/>
  <c r="C22" i="5" s="1"/>
  <c r="I33" i="5"/>
  <c r="L33" i="5" s="1"/>
  <c r="E33" i="5" s="1"/>
  <c r="C33" i="5" s="1"/>
  <c r="F20" i="5"/>
  <c r="D88" i="4"/>
  <c r="D72" i="4"/>
  <c r="F72" i="4" s="1"/>
  <c r="C72" i="4" s="1"/>
  <c r="D34" i="4"/>
  <c r="F34" i="4" s="1"/>
  <c r="C34" i="4" s="1"/>
  <c r="D27" i="4"/>
  <c r="F27" i="4" s="1"/>
  <c r="C27" i="4" s="1"/>
  <c r="D23" i="4"/>
  <c r="F23" i="4" s="1"/>
  <c r="C23" i="4" s="1"/>
  <c r="D11" i="4"/>
  <c r="F11" i="4" s="1"/>
  <c r="C11" i="4" s="1"/>
  <c r="D87" i="4" l="1"/>
  <c r="F88" i="4"/>
  <c r="C88" i="4" s="1"/>
  <c r="E11" i="6"/>
  <c r="I11" i="6" s="1"/>
  <c r="P11" i="6" s="1"/>
  <c r="D86" i="4" l="1"/>
  <c r="F86" i="4" s="1"/>
  <c r="C86" i="4" s="1"/>
  <c r="F87" i="4"/>
  <c r="C87" i="4" s="1"/>
  <c r="E74" i="6"/>
  <c r="I74" i="6" s="1"/>
  <c r="P74" i="6" s="1"/>
  <c r="E47" i="6"/>
  <c r="I47" i="6" s="1"/>
  <c r="P47" i="6" s="1"/>
  <c r="E43" i="6"/>
  <c r="I43" i="6" s="1"/>
  <c r="P43" i="6" s="1"/>
  <c r="D101" i="4"/>
  <c r="F101" i="4" s="1"/>
  <c r="D84" i="4"/>
  <c r="F84" i="4" s="1"/>
  <c r="C84" i="4" s="1"/>
  <c r="D79" i="4"/>
  <c r="D74" i="4"/>
  <c r="F74" i="4" s="1"/>
  <c r="C74" i="4" s="1"/>
  <c r="D67" i="4"/>
  <c r="F67" i="4" s="1"/>
  <c r="C67" i="4" s="1"/>
  <c r="D60" i="4"/>
  <c r="F60" i="4" s="1"/>
  <c r="C60" i="4" s="1"/>
  <c r="G54" i="4"/>
  <c r="D49" i="4"/>
  <c r="F49" i="4" s="1"/>
  <c r="C49" i="4" s="1"/>
  <c r="D46" i="4"/>
  <c r="F46" i="4" s="1"/>
  <c r="C46" i="4" s="1"/>
  <c r="D32" i="4"/>
  <c r="F32" i="4" s="1"/>
  <c r="C32" i="4" s="1"/>
  <c r="D30" i="4"/>
  <c r="F30" i="4" s="1"/>
  <c r="C30" i="4" s="1"/>
  <c r="D20" i="4"/>
  <c r="F20" i="4" s="1"/>
  <c r="C20" i="4" s="1"/>
  <c r="D17" i="4"/>
  <c r="F17" i="4" s="1"/>
  <c r="C17" i="4" s="1"/>
  <c r="D78" i="4" l="1"/>
  <c r="F78" i="4" s="1"/>
  <c r="C78" i="4" s="1"/>
  <c r="F79" i="4"/>
  <c r="C79" i="4" s="1"/>
  <c r="C101" i="4"/>
  <c r="D66" i="4"/>
  <c r="F66" i="4" s="1"/>
  <c r="C66" i="4" s="1"/>
  <c r="D19" i="4"/>
  <c r="F19" i="4" s="1"/>
  <c r="C19" i="4" s="1"/>
  <c r="D29" i="4"/>
  <c r="F29" i="4" s="1"/>
  <c r="C29" i="4" s="1"/>
  <c r="H83" i="6"/>
  <c r="M83" i="6"/>
  <c r="L83" i="6"/>
  <c r="N83" i="6"/>
  <c r="K83" i="6"/>
  <c r="G83" i="6"/>
  <c r="O83" i="6"/>
  <c r="F83" i="6"/>
  <c r="E55" i="6"/>
  <c r="I55" i="6" s="1"/>
  <c r="P55" i="6" s="1"/>
  <c r="D100" i="4"/>
  <c r="D59" i="4"/>
  <c r="F59" i="4" s="1"/>
  <c r="C59" i="4" s="1"/>
  <c r="D37" i="4"/>
  <c r="F37" i="4" s="1"/>
  <c r="C37" i="4" s="1"/>
  <c r="D10" i="4"/>
  <c r="F10" i="4" s="1"/>
  <c r="C10" i="4" s="1"/>
  <c r="D83" i="4"/>
  <c r="F83" i="4" s="1"/>
  <c r="C83" i="4" s="1"/>
  <c r="G53" i="4"/>
  <c r="G9" i="4" s="1"/>
  <c r="G90" i="4" s="1"/>
  <c r="D98" i="4" l="1"/>
  <c r="F100" i="4"/>
  <c r="C100" i="4"/>
  <c r="J83" i="6"/>
  <c r="D58" i="4"/>
  <c r="F58" i="4" s="1"/>
  <c r="C58" i="4" s="1"/>
  <c r="D9" i="4"/>
  <c r="F9" i="4" s="1"/>
  <c r="C9" i="4" s="1"/>
  <c r="D92" i="4" l="1"/>
  <c r="F98" i="4"/>
  <c r="D90" i="4"/>
  <c r="F90" i="4" s="1"/>
  <c r="C98" i="4"/>
  <c r="D91" i="4" l="1"/>
  <c r="F91" i="4" s="1"/>
  <c r="F92" i="4"/>
  <c r="C91" i="4"/>
  <c r="C92" i="4"/>
  <c r="D105" i="4"/>
  <c r="F105" i="4"/>
  <c r="G105" i="4"/>
  <c r="C90" i="4" l="1"/>
  <c r="J105" i="4"/>
  <c r="C105" i="4" s="1"/>
  <c r="E83" i="6" l="1"/>
  <c r="I83" i="6" s="1"/>
  <c r="P83" i="6" s="1"/>
</calcChain>
</file>

<file path=xl/sharedStrings.xml><?xml version="1.0" encoding="utf-8"?>
<sst xmlns="http://schemas.openxmlformats.org/spreadsheetml/2006/main" count="595" uniqueCount="392">
  <si>
    <t>Додаток 7 до рішення міської ради</t>
  </si>
  <si>
    <t xml:space="preserve">РОЗПОДІЛ 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</si>
  <si>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</si>
  <si>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</si>
  <si>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Функціо-нальної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</si>
  <si>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 бюджетної програми згідно з Типовою програмною класифікацією видатків та кредитування місцевих бюджетів</t>
  </si>
  <si>
    <t>Найменування місцевих/регіональних програм</t>
  </si>
  <si>
    <t>Дата та номер документа, яким затверджено місцеву регіональну програму</t>
  </si>
  <si>
    <t>Всього</t>
  </si>
  <si>
    <t>Загальний фонд</t>
  </si>
  <si>
    <t>Спеціальний фонд</t>
  </si>
  <si>
    <t>всього</t>
  </si>
  <si>
    <t>у тому числі бюджет розвитку</t>
  </si>
  <si>
    <t>Міська рада</t>
  </si>
  <si>
    <t>Інші заходи у сфері соціального захисту  і соціального забезпечення</t>
  </si>
  <si>
    <t>Програма соціального захисту населення Долинської міської територіальної громади на 2023-2025 роки</t>
  </si>
  <si>
    <t>04.04.2023    №2103 -30/2023</t>
  </si>
  <si>
    <t>Реалізація інших заходів щодо соціально-економічного розвитку територій</t>
  </si>
  <si>
    <t>Програма розвитку агропромислового комплексу Долинської територіальної громади на 2022-2025 роки</t>
  </si>
  <si>
    <t>18.11.2021 №1126-17/2021</t>
  </si>
  <si>
    <t>Програма розвитку міжнародного співробітництва, туризму, інвестиційної та проектної діяльності на 2022-2025 роки</t>
  </si>
  <si>
    <t>18.11.2021 №1125-17/2021 </t>
  </si>
  <si>
    <t>Програма профілактики злочинності безпеки на території Долинської  ТГ на 2021-2025 роки (Поліцейський громади)</t>
  </si>
  <si>
    <t>Управління освіти</t>
  </si>
  <si>
    <t>Служба у справах дітей</t>
  </si>
  <si>
    <t>Відділ культури</t>
  </si>
  <si>
    <t>Відділ  молоді і спорту</t>
  </si>
  <si>
    <t>Управління з питань житлово-комунального господарства</t>
  </si>
  <si>
    <t>Управління з питань благоустрою та інфраструктури</t>
  </si>
  <si>
    <t>Про програму реконструкції та утримання кладовищ на 2023-2025 роки</t>
  </si>
  <si>
    <t>16.03.2023 №2041-29/2023</t>
  </si>
  <si>
    <t>ВСЬОГО</t>
  </si>
  <si>
    <t>0113242</t>
  </si>
  <si>
    <t>0117370</t>
  </si>
  <si>
    <t>28.01.2021      №72-4/2021 </t>
  </si>
  <si>
    <t>Заходи державної політики з питань дітей та їх соціального захисту</t>
  </si>
  <si>
    <t>Інші заходи та заклади молодіжної політики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</si>
  <si>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</si>
  <si>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Підтримка спорту вищих досягнень та організацій, які здійснюють фізкультурно-спортивну діяльність в регіоні</t>
  </si>
  <si>
    <t>03.10.2024 №2909-48/2024</t>
  </si>
  <si>
    <t>03.10.2024 №2903-48/2024</t>
  </si>
  <si>
    <t>03.10.2024 №2899-48/2024</t>
  </si>
  <si>
    <t>Програма попередження дитячої бездоглядності та безпритульності серед дітей, підтримки дітей-сиріт та дітей, позбавлених батьківського піклування та дітей інших соціально незахищених категорій населення Долинської територіальної громади на 2025-2027 роки</t>
  </si>
  <si>
    <t>Програма «Молодь Долинської громади» на 2025-2027 рр.</t>
  </si>
  <si>
    <t>03.10.2024 №2908-48/2024</t>
  </si>
  <si>
    <t>Програма соціально-психологічної підтримки дітей та молоді з синдромом Дауна ГО «Долина СОНЯЧНІ ПРОМІНЧИКИ»  на 2025-2027 роки</t>
  </si>
  <si>
    <t>03.10.2024 №2898-48/2024</t>
  </si>
  <si>
    <t>03.10.2024 №2897-48/2024</t>
  </si>
  <si>
    <t>Програма соціально-психологічної підтримки дітей та молоді з обмеженими функціональними можливостями на 2025-2027 рік</t>
  </si>
  <si>
    <t>Первинна медична допомога населенню, що надається центрами первинної медичної (медико-санітарної) допомоги</t>
  </si>
  <si>
    <t>Інші програми та заходи у сфері охорони здоров’я</t>
  </si>
  <si>
    <t>03.10.2024 №2896-48/2024</t>
  </si>
  <si>
    <t>Програма підтримки та розвитку установ первинної медичної допомоги на 2025-2027 роки</t>
  </si>
  <si>
    <t>03.10.2024 №2893-48/2024</t>
  </si>
  <si>
    <t>Інші заходи у сфері соціального захисту і соціального забезпечення</t>
  </si>
  <si>
    <t>Програма підтримки психологічної стабілізації та реабілітації військовослужбовців внаслідок поранень, контузій, полону, членів сімей з-агиблих, зниклих безвісти, полонених, які брали участь у захисті України від збройної агресії російської федерації на 2024-2026 роки</t>
  </si>
  <si>
    <t>21.08.2024 №2821-47/2024</t>
  </si>
  <si>
    <t>Програма фінансування мобілізаційних заходів та оборонної роботи Долинської міської ради на 2025-2027 роки</t>
  </si>
  <si>
    <t>Програма забезпечення містобудівною документацією та ведення містобудівного кадастру Долинської ТГ на 2025-2027 роки</t>
  </si>
  <si>
    <t>23.10.2024 №2922- 48/2024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</si>
  <si>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</si>
  <si>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 xml:space="preserve">Про програму відшкодування різниці в тарифах на послуги з централізованого водопостачання і централізованого водовідведення КП «Водоканал» Долинської міської ради на 2025-2027 роки </t>
  </si>
  <si>
    <t>21.11.2024 №2977-50/2024</t>
  </si>
  <si>
    <t>Код</t>
  </si>
  <si>
    <t>Найменування згідно з класифікацією доходів бюджету</t>
  </si>
  <si>
    <t>Усього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</si>
  <si>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</si>
  <si>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</si>
  <si>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</si>
  <si>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</si>
  <si>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</si>
  <si>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</si>
  <si>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</si>
  <si>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</si>
  <si>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</si>
  <si>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</si>
  <si>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</si>
  <si>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</si>
  <si>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</si>
  <si>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</si>
  <si>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</si>
  <si>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</si>
  <si>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</si>
  <si>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</si>
  <si>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</si>
  <si>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</si>
  <si>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</si>
  <si>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</si>
  <si>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</si>
  <si>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</si>
  <si>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</si>
  <si>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</si>
  <si>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</si>
  <si>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</si>
  <si>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</si>
  <si>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</si>
  <si>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</si>
  <si>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</si>
  <si>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</si>
  <si>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</si>
  <si>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</si>
  <si>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</si>
  <si>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</si>
  <si>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</si>
  <si>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відсотків"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</si>
  <si>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</si>
  <si>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</si>
  <si>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вуглецю),</t>
  </si>
  <si>
    <t>Надходження від скидів забруднюючих речовин безпосередньо у водні об'єкти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</si>
  <si>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</si>
  <si>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</si>
  <si>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</si>
  <si>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</si>
  <si>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</si>
  <si>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</si>
  <si>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</si>
  <si>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</si>
  <si>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</si>
  <si>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</si>
  <si>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</si>
  <si>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</si>
  <si>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</si>
  <si>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</si>
  <si>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</si>
  <si>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</si>
  <si>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</si>
  <si>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пов'язане з видачею та оформленням закордонних паспортів (посвідок) та паспортів громадян України</t>
  </si>
  <si>
    <t>Орендна плата за водні об'єкти (їх частини), що надаються в користування на умовах оренди,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</si>
  <si>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</si>
  <si>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</si>
  <si>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</si>
  <si>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</si>
  <si>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</si>
  <si>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</si>
  <si>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Усього доходів (без урахування міжбюджетних трансфертів)</t>
  </si>
  <si>
    <t>Офіційні трансферти</t>
  </si>
  <si>
    <t>Від органі державного управління</t>
  </si>
  <si>
    <t>Субвенція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</si>
  <si>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</si>
  <si>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</si>
  <si>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 (на оплату праці з нарахуваннями педагогічним працівникам інклюзивно-ресурсних центрів)</t>
  </si>
  <si>
    <t>Інша субвенція з місцевого бюджету, в тому числі</t>
  </si>
  <si>
    <t>з обласного бюджету:</t>
  </si>
  <si>
    <t>на оплату витрат, пов'язаних із похованням учасників бойових дій, осіб з інвалідністю внаслідок війни та постраждалих учасників Революції Гідності</t>
  </si>
  <si>
    <t>на пільгове медичне обслуговування громадян, які постраждали внаслідок Чорнобильської катастрофи</t>
  </si>
  <si>
    <t>на додаткові виплати ветеранам ОУН-УПА</t>
  </si>
  <si>
    <t>Всього доходів</t>
  </si>
  <si>
    <t>грн</t>
  </si>
  <si>
    <t>Додаток 1 до рішення міської ради</t>
  </si>
  <si>
    <t>Додаток 3 до рішення міської ради</t>
  </si>
  <si>
    <t>Додаток 2 до рішення міської ради</t>
  </si>
  <si>
    <t>Найменування згідно з Класифікацією фінансування бюджету</t>
  </si>
  <si>
    <t>Внутрішнє фінансування</t>
  </si>
  <si>
    <t>Загальне фінансування</t>
  </si>
  <si>
    <t>Фінансування за активними операціями</t>
  </si>
  <si>
    <t>Код програмної класифікації видатків та кредитування місцевих бюджетів</t>
  </si>
  <si>
    <t>Код Функціо-нальної класифікації видатків та кредиту-вання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</si>
  <si>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</si>
  <si>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</si>
  <si>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</si>
  <si>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</si>
  <si>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</si>
  <si>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</si>
  <si>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</si>
  <si>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</si>
  <si>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</si>
  <si>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</si>
  <si>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</si>
  <si>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</si>
  <si>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</si>
  <si>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</si>
  <si>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</si>
  <si>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</si>
  <si>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0111160</t>
  </si>
  <si>
    <t>0990</t>
  </si>
  <si>
    <t>Забезпечення діяльності центрів професійного розвитку педагогічних працівників</t>
  </si>
  <si>
    <t>0111151</t>
  </si>
  <si>
    <t>Забезпечення діяльності інклюзивно-ресурсних центрів за рахунок коштів місцевого бюджету</t>
  </si>
  <si>
    <t>0111152</t>
  </si>
  <si>
    <t>Забезпечення діяльності інклюзивно-ресурсних центрів за рахунок освітньої субвенції</t>
  </si>
  <si>
    <t>0112111</t>
  </si>
  <si>
    <t>0726</t>
  </si>
  <si>
    <t> 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</si>
  <si>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</si>
  <si>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</si>
  <si>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Інші програми та заходи у сфері охорони здоров`я</t>
  </si>
  <si>
    <t>0113033</t>
  </si>
  <si>
    <t>Компенсаційні виплати на пільговий проїзд автомобільним транспортом окремим категоріям громадян</t>
  </si>
  <si>
    <t>0113050</t>
  </si>
  <si>
    <t>Пільгове медичне обслуговування осіб, які постраждали внаслідок Чорнобильської катастрофи</t>
  </si>
  <si>
    <t>0113090</t>
  </si>
  <si>
    <t>Видатки на поховання учасників бойових дій та осіб з інвалідністю внаслідок війни</t>
  </si>
  <si>
    <t>0113104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</si>
  <si>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</si>
  <si>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0113160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</si>
  <si>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</si>
  <si>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0109</t>
  </si>
  <si>
    <t>0490</t>
  </si>
  <si>
    <t>0117693</t>
  </si>
  <si>
    <t>Інші заходи, пов'язані з економічною діяльністю</t>
  </si>
  <si>
    <t>06</t>
  </si>
  <si>
    <t>0610160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</si>
  <si>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</si>
  <si>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</si>
  <si>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0611010</t>
  </si>
  <si>
    <t>0910</t>
  </si>
  <si>
    <t>Надання дошкільної освіти міський бюджет</t>
  </si>
  <si>
    <t>0611021</t>
  </si>
  <si>
    <t>0921</t>
  </si>
  <si>
    <t>Надання загальної середньої освіти закладами загальної середньої освіти</t>
  </si>
  <si>
    <t>0611026</t>
  </si>
  <si>
    <t>1026</t>
  </si>
  <si>
    <t>Надання загальної середньої освіти міжшкільними ресурсними центрами за рахунок коштів місцевого бюджету</t>
  </si>
  <si>
    <t>0611031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</si>
  <si>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</si>
  <si>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</si>
  <si>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</si>
  <si>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0611141</t>
  </si>
  <si>
    <t>Забезпечення діяльності інших закладів у сфері освіти</t>
  </si>
  <si>
    <t>0611142</t>
  </si>
  <si>
    <t>Інші програми та заходи у сфері освіти</t>
  </si>
  <si>
    <t>09</t>
  </si>
  <si>
    <t>0910160</t>
  </si>
  <si>
    <t>0913112</t>
  </si>
  <si>
    <t>0913133</t>
  </si>
  <si>
    <t>Надання спеціальної освіти мистецькими школами</t>
  </si>
  <si>
    <t>0824</t>
  </si>
  <si>
    <t>Забезпечення діяльності бібліотек</t>
  </si>
  <si>
    <t>Забезпечення діяльності музеїв і виставок</t>
  </si>
  <si>
    <t>0828</t>
  </si>
  <si>
    <t>Забезпечення діяльності палаців і будинків культури, клубів, центрів дозвілля та інших клубних закладів</t>
  </si>
  <si>
    <t>0829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</si>
  <si>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</si>
  <si>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</si>
  <si>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0810</t>
  </si>
  <si>
    <t>Утримання та навчально-тренувальна робота комунальних дитячо-юнацьких спортивних шкіл</t>
  </si>
  <si>
    <t>0640</t>
  </si>
  <si>
    <t>Інша діяльність у сфері житлово-комунального господарства</t>
  </si>
  <si>
    <t>Керівництво і управління у благоустрою населених пунктів</t>
  </si>
  <si>
    <t>0620</t>
  </si>
  <si>
    <t>Організація благоустрою населених пунктів</t>
  </si>
  <si>
    <t>0512</t>
  </si>
  <si>
    <t>Утилізація відходів</t>
  </si>
  <si>
    <t>Фінансове управління</t>
  </si>
  <si>
    <t>Резервний фонд</t>
  </si>
  <si>
    <t>Начальниця фінансового управління</t>
  </si>
  <si>
    <t>Світлана ДЕМЧЕНКО</t>
  </si>
  <si>
    <t>Х</t>
  </si>
  <si>
    <t>Начальниця фінансового управління                                   Світлана ДЕМЧЕНКО</t>
  </si>
  <si>
    <t>Надання загальної середньої освіти закладами загальної середньої освіти за рахунок коштів місцевого бюджету</t>
  </si>
  <si>
    <t>Податок на доходи фізичних осіб із доходів спеціалістів резидента Дія Сіті</t>
  </si>
  <si>
    <t>Податок на доходи фізичних осіб у вигляді мінімального податкового зобов'язання, що підлягає сплаті фізичними особами</t>
  </si>
  <si>
    <t>Рентна плата за користування надрами місцевого значення</t>
  </si>
  <si>
    <t>Акцизний податок з реалізації суб'єктами господарювання роздрібної торгівлі підакцизних товарів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</si>
  <si>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</si>
  <si>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</si>
  <si>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Доходи від операцій з капіталом</t>
  </si>
  <si>
    <t>Надходження від продажу основного капіталу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</si>
  <si>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</si>
  <si>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</si>
  <si>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3719110</t>
  </si>
  <si>
    <t>9110</t>
  </si>
  <si>
    <t>Реверсна дотація</t>
  </si>
  <si>
    <t>Багатопрофільна стаціонарна медична допомога населенню</t>
  </si>
  <si>
    <t>0731</t>
  </si>
  <si>
    <t>2010</t>
  </si>
  <si>
    <t>0112010</t>
  </si>
  <si>
    <t>0117350</t>
  </si>
  <si>
    <t>0117640</t>
  </si>
  <si>
    <t>Розроблення схем планування та забудови територій (містобудівної документації)</t>
  </si>
  <si>
    <t>7350</t>
  </si>
  <si>
    <t>0443</t>
  </si>
  <si>
    <t>Заходи з енергозбереження</t>
  </si>
  <si>
    <t>0470</t>
  </si>
  <si>
    <t>7640</t>
  </si>
  <si>
    <t>(грн.)</t>
  </si>
  <si>
    <t>Фінансування за типом кредитора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</si>
  <si>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</si>
  <si>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</si>
  <si>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</si>
  <si>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</si>
  <si>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 за рахунок зміни залишків коштів місцевих бюджетів</t>
  </si>
  <si>
    <t>Кошти, що передаються із загального фонду бюджету до бюджету розвитку (спеціального фонду)</t>
  </si>
  <si>
    <t>Фінансування за типом боргового зобов'язання</t>
  </si>
  <si>
    <t>Фінансування бюджету за борговими зобов'язаннями</t>
  </si>
  <si>
    <t>Запозичення</t>
  </si>
  <si>
    <t>Внутрішні запозичення</t>
  </si>
  <si>
    <t>Довгострокові зобов’язання</t>
  </si>
  <si>
    <t>Погашення</t>
  </si>
  <si>
    <t>Внутрішні зобов’язання</t>
  </si>
  <si>
    <t>Зміни обсягів готівкових коштів</t>
  </si>
  <si>
    <t>1211021</t>
  </si>
  <si>
    <t>3718600</t>
  </si>
  <si>
    <t>Забезпечення діяльності водопровідно-каналізаційного господарства</t>
  </si>
  <si>
    <t>21.11.2024 №2978-50/2024</t>
  </si>
  <si>
    <t>Програма діяльності Асоціації «Футбольний клуб «Нафтовик-Долина» на 2025-2027 роки</t>
  </si>
  <si>
    <t>21.11.2024 №2975-50/2024</t>
  </si>
  <si>
    <t>Програма сталого енергетичного розвитку та адаптації до змін клімату Долинської територіальної громади на 2025 - 2027 роки</t>
  </si>
  <si>
    <t>21.11.2024            № 2982-50/2024</t>
  </si>
  <si>
    <t>16.12.2024 №3008-50/2024</t>
  </si>
  <si>
    <t>16.12.2024              № 3007-50/2024</t>
  </si>
  <si>
    <t>Програма розвитку освіти в Долинській міській територіальній громаді на 2025-2027 роки</t>
  </si>
  <si>
    <t>16.12.2024 №3006-50/2024</t>
  </si>
  <si>
    <t>16.12.2024           № 3021-50/2024</t>
  </si>
  <si>
    <t>Програма діяльності комунального підприємства "Долина-Інвест" на 2025 -2027 рр.</t>
  </si>
  <si>
    <t>13.12.2024            № 2997-50/2024</t>
  </si>
  <si>
    <t>Програма розвитку житлово-комунального господарства на 2025-2027 роки</t>
  </si>
  <si>
    <t>13.12.2024 №2992-50/2024</t>
  </si>
  <si>
    <t>Програма розвитку комунального підприємства «Водоканал» Долинської міської ради на 2025-2027 рр.</t>
  </si>
  <si>
    <t>16.12.2024 №3016-50/2024 </t>
  </si>
  <si>
    <t>Програма соціально-економічного та культурного розвитку Долинської міської територіальної громади на 2025-2027 роки</t>
  </si>
  <si>
    <t>16.12.2024   №3018-50/2024</t>
  </si>
  <si>
    <t>Програма підтримки розвитку місцевого самоврядування в Долинській міській раді на 2025-2027 роки</t>
  </si>
  <si>
    <t>Програма забезпечення виконання рішень суду на 2023-2025  роки</t>
  </si>
  <si>
    <t>02.02.2023 №1950-28/2023</t>
  </si>
  <si>
    <t>Обслуговування місцевого боргу</t>
  </si>
  <si>
    <t>0170</t>
  </si>
  <si>
    <t>8600</t>
  </si>
  <si>
    <t>1210150</t>
  </si>
  <si>
    <t>1211010</t>
  </si>
  <si>
    <t>1215031</t>
  </si>
  <si>
    <t>Заходи, пов'язані з поліпшенням питної води</t>
  </si>
  <si>
    <t>Внески до статутного капіталу суб’єктів господарювання</t>
  </si>
  <si>
    <t>Програма розвитку комунального підприємства «Водоканал» Долинської міської ради на 2025-2027 рр. (Внески до статутного капіталу</t>
  </si>
  <si>
    <t>Програма підтримки та розвитку КП "Долинська центральна аптека № 18" Долинської міської ради на 2025-2027 роки</t>
  </si>
  <si>
    <t>16.12.2024 №3015-50/2024 </t>
  </si>
  <si>
    <t>1214060</t>
  </si>
  <si>
    <t>1211080</t>
  </si>
  <si>
    <t>Програма розвитку фізичної культури та спорту по Долинській міській ТГ на 2025-2027рр.</t>
  </si>
  <si>
    <t>Програма культурно-мистецьких заходів відділу культури Долинської міської ради на 2025-2027 роки</t>
  </si>
  <si>
    <t>Програма благоустрою Долинської ТГ на 2025-2027 рік</t>
  </si>
  <si>
    <t>Програма "Екологічні заходи на 2025-2027 роки"</t>
  </si>
  <si>
    <t>витрат бюджету територіальної громади на реалізацію місцевих/регіональних програм у 2025 році</t>
  </si>
  <si>
    <t>21.11.2024 № 2982-50/2024</t>
  </si>
  <si>
    <t>1.  Показники міжбюджетних трансфертів з інших бюджетів</t>
  </si>
  <si>
    <t>Код класифікації доходів бюджету / Код бюджету</t>
  </si>
  <si>
    <t>Найменування трансферту / найменування бюджету - надавача міжбюджетного трансферту</t>
  </si>
  <si>
    <t>І. Трансферти до загального фонду бюджету</t>
  </si>
  <si>
    <r>
      <t xml:space="preserve">Субвенція з обласного бюджету  </t>
    </r>
    <r>
      <rPr>
        <sz val="10"/>
        <color rgb="FF000000"/>
        <rFont val="Times New Roman"/>
        <family val="1"/>
        <charset val="204"/>
      </rPr>
      <t>на оплату витрат, пов'язаних із похованням учасників бойових дій, осіб з інвалідністю внаслідок війни та постраждалих учасників Революції Гідності</t>
    </r>
  </si>
  <si>
    <r>
      <t xml:space="preserve">Субвенція з обласного бюджету </t>
    </r>
    <r>
      <rPr>
        <sz val="10"/>
        <color rgb="FF000000"/>
        <rFont val="Times New Roman"/>
        <family val="1"/>
        <charset val="204"/>
      </rPr>
      <t xml:space="preserve"> на пільгове медичне обслуговування громадян, які постраждали внаслідок Чорнобильської катастрофи</t>
    </r>
  </si>
  <si>
    <t>Субвенція з обласного бюджету на додаткові виплати ветеранам ОУН-УПА</t>
  </si>
  <si>
    <t>ІІ. Трансферти до спеціального фонду бюджету</t>
  </si>
  <si>
    <t>ВСЬОГО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</si>
  <si>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</si>
  <si>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</si>
  <si>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 бюджетам</t>
  </si>
  <si>
    <t>(грн)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</si>
  <si>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</si>
  <si>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</si>
  <si>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трансферту/
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</si>
  <si>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</si>
  <si>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</si>
  <si>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УСЬОГО за розділом І та ІІ, у тому числі:</t>
  </si>
  <si>
    <t>від 23.12.2024 № 3029-51/2024</t>
  </si>
  <si>
    <t>(код бюджету 0953200000)</t>
  </si>
  <si>
    <t>Програма підтримки та розвитку КНП «Долинська багатопрофільна лікарня» на 2025-2027 роки</t>
  </si>
  <si>
    <t>Затверджений план на рік</t>
  </si>
  <si>
    <t>Зміни, що вносяться</t>
  </si>
  <si>
    <t>Уточнений план</t>
  </si>
  <si>
    <t>Затверджено бюджетом з урахуванням змін</t>
  </si>
  <si>
    <t>бюджет розвитку</t>
  </si>
  <si>
    <t xml:space="preserve">Разом </t>
  </si>
  <si>
    <t>Зміни, що вносятся</t>
  </si>
  <si>
    <t>в т.ч. бюджет розвитку</t>
  </si>
  <si>
    <t xml:space="preserve">ВНЕСЕННЯ ЗМІН ДО ДОДАТКУ 2 </t>
  </si>
  <si>
    <t>«Фінансування  бюджету громади на 2025 рік»</t>
  </si>
  <si>
    <t>Зміни до розподілу видатків бюджету громади на 2025 рік</t>
  </si>
  <si>
    <t>Зміни до дохідної частини бюджету громади на 2025 рік</t>
  </si>
  <si>
    <t>Програма соціального захисту населення Долинської міської територіальної громади на 2023-2025 роки (Міська рада)</t>
  </si>
  <si>
    <t>Програма соціального захисту населення Долинської міської територіальної громади на 2023-2025 роки (КЗ "Центр надання соціальних послуг)</t>
  </si>
  <si>
    <t>0611200</t>
  </si>
  <si>
    <t>1200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</si>
  <si>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</si>
  <si>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</si>
  <si>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</si>
  <si>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</si>
  <si>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</si>
  <si>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0611600</t>
  </si>
  <si>
    <t>1600</t>
  </si>
  <si>
    <t xml:space="preserve">ВНЕСЕННЯ ЗМІН ДО ДОДАТКУ 5 </t>
  </si>
  <si>
    <t>«Міжбюджетні трансферти на 2025 рік»</t>
  </si>
  <si>
    <t>Додатково</t>
  </si>
  <si>
    <t xml:space="preserve"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t>
  </si>
  <si>
    <t xml:space="preserve">Субвенція з державного бюджету місцевим бюджетам на здійснення доплат педагогічним працівникам закладів загальної середньої освіти </t>
  </si>
  <si>
    <t>Субвенція з державного бюджету місцевим бюджетам на надання державної підтримки особам з особливими освітніми потребами</t>
  </si>
  <si>
    <t>На початок періоду</t>
  </si>
  <si>
    <t>Забезпечення харчування учнів початкових класів закладів загальної середньої освіти за рахунок субвенції з державного бюджету місцевим бюджетам</t>
  </si>
  <si>
    <r>
      <t xml:space="preserve">                                                    Додаток 4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до рішення міської ради</t>
    </r>
  </si>
  <si>
    <t>Додаток 5 до рішення міської ради</t>
  </si>
  <si>
    <t>від   23.01.2025 № 3038-51/2025</t>
  </si>
  <si>
    <t xml:space="preserve">                                                    23.01.2025 № 3038-51/2025</t>
  </si>
  <si>
    <t xml:space="preserve"> 23.01.2025 № 3038-51/2025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</si>
</sst>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000000&quot;  &quot;"/>
    <numFmt numFmtId="165" formatCode="0&quot;     &quot;"/>
    <numFmt numFmtId="166" formatCode="0&quot;    &quot;"/>
    <numFmt numFmtId="167" formatCode="0&quot;  &quot;"/>
    <numFmt numFmtId="168" formatCode="0000&quot;    &quot;"/>
    <numFmt numFmtId="169" formatCode="0000"/>
    <numFmt numFmtId="170" formatCode="0000000"/>
    <numFmt numFmtId="171" formatCode="0000&quot;     &quot;"/>
  </numFmts>
  <fonts count="4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4" fillId="0" borderId="0" xfId="0" applyFont="1" applyAlignment="1">
      <alignment horizontal="left" vertical="center" indent="15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10"/>
    </xf>
    <xf numFmtId="0" fontId="1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2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2" fillId="0" borderId="0" xfId="0" applyFont="1"/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1" fillId="0" borderId="0" xfId="0" applyFont="1" applyAlignment="1">
      <alignment vertical="center"/>
    </xf>
    <xf numFmtId="1" fontId="26" fillId="0" borderId="1" xfId="0" applyNumberFormat="1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right" vertical="center"/>
    </xf>
    <xf numFmtId="0" fontId="2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" fontId="0" fillId="0" borderId="0" xfId="0" applyNumberFormat="1"/>
    <xf numFmtId="0" fontId="9" fillId="0" borderId="0" xfId="0" applyFont="1"/>
    <xf numFmtId="0" fontId="12" fillId="0" borderId="0" xfId="0" applyFont="1"/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/>
    <xf numFmtId="1" fontId="12" fillId="0" borderId="1" xfId="0" applyNumberFormat="1" applyFont="1" applyBorder="1" applyAlignment="1">
      <alignment horizontal="center" vertical="center"/>
    </xf>
    <xf numFmtId="169" fontId="12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4" fontId="8" fillId="2" borderId="1" xfId="0" applyNumberFormat="1" applyFont="1" applyFill="1" applyBorder="1" applyAlignment="1">
      <alignment horizontal="right" vertical="center"/>
    </xf>
    <xf numFmtId="164" fontId="12" fillId="2" borderId="1" xfId="0" applyNumberFormat="1" applyFont="1" applyFill="1" applyBorder="1" applyAlignment="1">
      <alignment horizontal="center" vertical="center"/>
    </xf>
    <xf numFmtId="171" fontId="12" fillId="2" borderId="1" xfId="0" applyNumberFormat="1" applyFont="1" applyFill="1" applyBorder="1" applyAlignment="1">
      <alignment horizontal="center" vertical="center" wrapText="1"/>
    </xf>
    <xf numFmtId="168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29" fillId="2" borderId="1" xfId="0" applyNumberFormat="1" applyFont="1" applyFill="1" applyBorder="1" applyAlignment="1">
      <alignment horizontal="right" vertical="center" wrapText="1"/>
    </xf>
    <xf numFmtId="4" fontId="12" fillId="2" borderId="1" xfId="0" applyNumberFormat="1" applyFont="1" applyFill="1" applyBorder="1" applyAlignment="1">
      <alignment horizontal="right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166" fontId="12" fillId="2" borderId="1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 wrapText="1"/>
    </xf>
    <xf numFmtId="4" fontId="26" fillId="2" borderId="1" xfId="0" applyNumberFormat="1" applyFont="1" applyFill="1" applyBorder="1" applyAlignment="1">
      <alignment vertical="center" wrapText="1"/>
    </xf>
    <xf numFmtId="170" fontId="12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169" fontId="12" fillId="2" borderId="1" xfId="0" applyNumberFormat="1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49" fontId="29" fillId="2" borderId="1" xfId="0" applyNumberFormat="1" applyFont="1" applyFill="1" applyBorder="1" applyAlignment="1">
      <alignment horizontal="center" vertical="center"/>
    </xf>
    <xf numFmtId="49" fontId="29" fillId="2" borderId="1" xfId="0" applyNumberFormat="1" applyFont="1" applyFill="1" applyBorder="1" applyAlignment="1">
      <alignment vertical="center"/>
    </xf>
    <xf numFmtId="0" fontId="29" fillId="2" borderId="1" xfId="0" applyFont="1" applyFill="1" applyBorder="1" applyAlignment="1">
      <alignment vertical="center"/>
    </xf>
    <xf numFmtId="4" fontId="29" fillId="2" borderId="1" xfId="0" applyNumberFormat="1" applyFont="1" applyFill="1" applyBorder="1" applyAlignment="1">
      <alignment horizontal="right" vertical="center"/>
    </xf>
    <xf numFmtId="167" fontId="12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4" fontId="30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29" fillId="0" borderId="1" xfId="0" applyNumberFormat="1" applyFont="1" applyBorder="1" applyAlignment="1">
      <alignment horizontal="right" vertical="center" wrapText="1"/>
    </xf>
    <xf numFmtId="4" fontId="12" fillId="0" borderId="2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3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6" fillId="0" borderId="0" xfId="0" applyFont="1"/>
    <xf numFmtId="0" fontId="26" fillId="0" borderId="0" xfId="0" applyFont="1" applyAlignment="1">
      <alignment horizontal="right"/>
    </xf>
    <xf numFmtId="49" fontId="2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/>
    <xf numFmtId="4" fontId="25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0" fontId="3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" fontId="8" fillId="0" borderId="0" xfId="0" applyNumberFormat="1" applyFont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vertical="center" wrapText="1"/>
    </xf>
    <xf numFmtId="4" fontId="35" fillId="0" borderId="1" xfId="0" applyNumberFormat="1" applyFont="1" applyBorder="1" applyAlignment="1">
      <alignment horizontal="right" vertical="center" wrapText="1"/>
    </xf>
    <xf numFmtId="4" fontId="37" fillId="0" borderId="1" xfId="0" applyNumberFormat="1" applyFont="1" applyBorder="1" applyAlignment="1">
      <alignment horizontal="right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vertical="center" wrapText="1"/>
    </xf>
    <xf numFmtId="4" fontId="38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1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1" fontId="39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4" fontId="36" fillId="0" borderId="1" xfId="0" applyNumberFormat="1" applyFont="1" applyBorder="1" applyAlignment="1">
      <alignment horizontal="right" vertical="center" wrapText="1"/>
    </xf>
    <xf numFmtId="0" fontId="36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167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4" fontId="25" fillId="0" borderId="1" xfId="0" applyNumberFormat="1" applyFont="1" applyBorder="1" applyAlignment="1">
      <alignment horizontal="right" vertical="center"/>
    </xf>
    <xf numFmtId="167" fontId="26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40" fillId="0" borderId="0" xfId="0" applyFont="1"/>
    <xf numFmtId="0" fontId="29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170" fontId="12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11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/>
    </xf>
    <xf numFmtId="0" fontId="32" fillId="0" borderId="0" xfId="0" applyFont="1"/>
    <xf numFmtId="0" fontId="26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49" fontId="25" fillId="0" borderId="7" xfId="0" applyNumberFormat="1" applyFont="1" applyBorder="1" applyAlignment="1">
      <alignment horizontal="left" vertical="center"/>
    </xf>
    <xf numFmtId="49" fontId="25" fillId="0" borderId="11" xfId="0" applyNumberFormat="1" applyFont="1" applyBorder="1" applyAlignment="1">
      <alignment horizontal="left" vertical="center"/>
    </xf>
    <xf numFmtId="49" fontId="25" fillId="0" borderId="3" xfId="0" applyNumberFormat="1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left" vertical="center" wrapText="1"/>
    </xf>
    <xf numFmtId="0" fontId="29" fillId="2" borderId="3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4"/>
  <sheetViews>
    <sheetView tabSelected="1" workbookViewId="0">
      <selection activeCell="K3" sqref="K3"/>
    </sheetView>
  </sheetViews>
  <sheetFormatPr defaultRowHeight="15" x14ac:dyDescent="0.25"/>
  <cols>
    <col min="2" max="2" width="45" customWidth="1"/>
    <col min="3" max="4" width="14.140625" customWidth="1"/>
    <col min="5" max="5" width="13.85546875" customWidth="1"/>
    <col min="6" max="6" width="14.42578125" customWidth="1"/>
    <col min="7" max="7" width="12.7109375" customWidth="1"/>
    <col min="8" max="8" width="12.140625" customWidth="1"/>
    <col min="9" max="9" width="11.7109375" customWidth="1"/>
    <col min="10" max="10" width="12.5703125" customWidth="1"/>
  </cols>
  <sheetData>
    <row r="1" spans="1:10" ht="18.75" x14ac:dyDescent="0.25">
      <c r="A1" s="32"/>
      <c r="B1" s="32"/>
      <c r="C1" s="32"/>
      <c r="D1" s="16"/>
      <c r="E1" s="16"/>
      <c r="F1" s="16"/>
      <c r="G1" s="16" t="s">
        <v>148</v>
      </c>
      <c r="H1" s="32"/>
      <c r="I1" s="32"/>
      <c r="J1" s="32"/>
    </row>
    <row r="2" spans="1:10" ht="18.75" x14ac:dyDescent="0.25">
      <c r="A2" s="32"/>
      <c r="B2" s="32"/>
      <c r="C2" s="32"/>
      <c r="D2" s="17"/>
      <c r="E2" s="17"/>
      <c r="F2" s="17"/>
      <c r="G2" s="17" t="s">
        <v>391</v>
      </c>
      <c r="H2" s="32"/>
      <c r="I2" s="32"/>
      <c r="J2" s="32"/>
    </row>
    <row r="3" spans="1:10" ht="18.75" x14ac:dyDescent="0.25">
      <c r="A3" s="154" t="s">
        <v>367</v>
      </c>
      <c r="B3" s="154"/>
      <c r="C3" s="154"/>
      <c r="D3" s="154"/>
      <c r="E3" s="154"/>
      <c r="F3" s="154"/>
      <c r="G3" s="154"/>
      <c r="H3" s="154"/>
      <c r="I3" s="154"/>
      <c r="J3" s="154"/>
    </row>
    <row r="4" spans="1:10" x14ac:dyDescent="0.25">
      <c r="A4" s="33" t="s">
        <v>354</v>
      </c>
      <c r="B4" s="32"/>
      <c r="C4" s="32"/>
      <c r="D4" s="32"/>
      <c r="E4" s="32"/>
      <c r="F4" s="32"/>
      <c r="G4" s="32"/>
      <c r="H4" s="32"/>
      <c r="I4" s="32"/>
      <c r="J4" s="32"/>
    </row>
    <row r="5" spans="1:10" x14ac:dyDescent="0.25">
      <c r="A5" s="33"/>
      <c r="B5" s="32"/>
      <c r="C5" s="32"/>
      <c r="D5" s="32"/>
      <c r="E5" s="32"/>
      <c r="F5" s="32"/>
      <c r="G5" s="32"/>
      <c r="H5" s="32"/>
      <c r="I5" s="32"/>
      <c r="J5" s="32" t="s">
        <v>147</v>
      </c>
    </row>
    <row r="6" spans="1:10" ht="15" customHeight="1" x14ac:dyDescent="0.25">
      <c r="A6" s="155" t="s">
        <v>63</v>
      </c>
      <c r="B6" s="155" t="s">
        <v>64</v>
      </c>
      <c r="C6" s="155" t="s">
        <v>65</v>
      </c>
      <c r="D6" s="156" t="s">
        <v>9</v>
      </c>
      <c r="E6" s="156"/>
      <c r="F6" s="156"/>
      <c r="G6" s="156" t="s">
        <v>10</v>
      </c>
      <c r="H6" s="156"/>
      <c r="I6" s="156"/>
      <c r="J6" s="156"/>
    </row>
    <row r="7" spans="1:10" ht="36" x14ac:dyDescent="0.25">
      <c r="A7" s="155"/>
      <c r="B7" s="155"/>
      <c r="C7" s="155"/>
      <c r="D7" s="120" t="s">
        <v>356</v>
      </c>
      <c r="E7" s="120" t="s">
        <v>357</v>
      </c>
      <c r="F7" s="120" t="s">
        <v>358</v>
      </c>
      <c r="G7" s="120" t="s">
        <v>356</v>
      </c>
      <c r="H7" s="120" t="s">
        <v>357</v>
      </c>
      <c r="I7" s="120" t="s">
        <v>12</v>
      </c>
      <c r="J7" s="120" t="s">
        <v>358</v>
      </c>
    </row>
    <row r="8" spans="1:10" x14ac:dyDescent="0.25">
      <c r="A8" s="123">
        <v>1</v>
      </c>
      <c r="B8" s="123">
        <v>2</v>
      </c>
      <c r="C8" s="123">
        <v>3</v>
      </c>
      <c r="D8" s="123">
        <v>4</v>
      </c>
      <c r="E8" s="123">
        <v>5</v>
      </c>
      <c r="F8" s="123">
        <v>6</v>
      </c>
      <c r="G8" s="123">
        <v>7</v>
      </c>
      <c r="H8" s="123">
        <v>8</v>
      </c>
      <c r="I8" s="123">
        <v>9</v>
      </c>
      <c r="J8" s="123">
        <v>10</v>
      </c>
    </row>
    <row r="9" spans="1:10" x14ac:dyDescent="0.25">
      <c r="A9" s="124">
        <v>10000000</v>
      </c>
      <c r="B9" s="125" t="s">
        <v>66</v>
      </c>
      <c r="C9" s="126">
        <f>SUM(F9+J9)</f>
        <v>529503500</v>
      </c>
      <c r="D9" s="126">
        <f>SUM(D10+D19+D29+D37+D53)</f>
        <v>528838200</v>
      </c>
      <c r="E9" s="126">
        <f t="shared" ref="E9:J9" si="0">SUM(E10+E19+E29+E37+E53)</f>
        <v>0</v>
      </c>
      <c r="F9" s="126">
        <f>SUM(D9:E9)</f>
        <v>528838200</v>
      </c>
      <c r="G9" s="126">
        <f t="shared" si="0"/>
        <v>665300</v>
      </c>
      <c r="H9" s="126">
        <f t="shared" si="0"/>
        <v>0</v>
      </c>
      <c r="I9" s="126">
        <f t="shared" si="0"/>
        <v>0</v>
      </c>
      <c r="J9" s="126">
        <f t="shared" si="0"/>
        <v>665300</v>
      </c>
    </row>
    <row r="10" spans="1:10" ht="24" x14ac:dyDescent="0.25">
      <c r="A10" s="124">
        <v>11000000</v>
      </c>
      <c r="B10" s="125" t="s">
        <v>67</v>
      </c>
      <c r="C10" s="126">
        <f t="shared" ref="C10:C73" si="1">SUM(F10+J10)</f>
        <v>283505000</v>
      </c>
      <c r="D10" s="127">
        <f>SUM(D11+D17)</f>
        <v>283505000</v>
      </c>
      <c r="E10" s="127">
        <f t="shared" ref="E10:I10" si="2">SUM(E11+E17)</f>
        <v>0</v>
      </c>
      <c r="F10" s="126">
        <f t="shared" ref="F10:F73" si="3">SUM(D10:E10)</f>
        <v>283505000</v>
      </c>
      <c r="G10" s="127">
        <f t="shared" si="2"/>
        <v>0</v>
      </c>
      <c r="H10" s="127">
        <f t="shared" si="2"/>
        <v>0</v>
      </c>
      <c r="I10" s="127">
        <f t="shared" si="2"/>
        <v>0</v>
      </c>
      <c r="J10" s="127">
        <f>SUM(J11+J17)</f>
        <v>0</v>
      </c>
    </row>
    <row r="11" spans="1:10" x14ac:dyDescent="0.25">
      <c r="A11" s="128">
        <v>11010000</v>
      </c>
      <c r="B11" s="129" t="s">
        <v>68</v>
      </c>
      <c r="C11" s="126">
        <f t="shared" si="1"/>
        <v>283385000</v>
      </c>
      <c r="D11" s="127">
        <f>SUM(D12:D16)</f>
        <v>283385000</v>
      </c>
      <c r="E11" s="127">
        <f t="shared" ref="E11:J11" si="4">SUM(E12:E16)</f>
        <v>0</v>
      </c>
      <c r="F11" s="126">
        <f t="shared" si="3"/>
        <v>283385000</v>
      </c>
      <c r="G11" s="127">
        <f t="shared" si="4"/>
        <v>0</v>
      </c>
      <c r="H11" s="127">
        <f t="shared" si="4"/>
        <v>0</v>
      </c>
      <c r="I11" s="127">
        <f t="shared" si="4"/>
        <v>0</v>
      </c>
      <c r="J11" s="127">
        <f t="shared" si="4"/>
        <v>0</v>
      </c>
    </row>
    <row r="12" spans="1:10" ht="36" x14ac:dyDescent="0.25">
      <c r="A12" s="128">
        <v>11010100</v>
      </c>
      <c r="B12" s="129" t="s">
        <v>69</v>
      </c>
      <c r="C12" s="126">
        <f t="shared" si="1"/>
        <v>271315000</v>
      </c>
      <c r="D12" s="130">
        <v>271315000</v>
      </c>
      <c r="E12" s="130"/>
      <c r="F12" s="126">
        <f t="shared" si="3"/>
        <v>271315000</v>
      </c>
      <c r="G12" s="131"/>
      <c r="H12" s="131"/>
      <c r="I12" s="131"/>
      <c r="J12" s="126">
        <f t="shared" ref="J12:J73" si="5">SUM(G12:H12)</f>
        <v>0</v>
      </c>
    </row>
    <row r="13" spans="1:10" ht="36" x14ac:dyDescent="0.25">
      <c r="A13" s="128">
        <v>11010400</v>
      </c>
      <c r="B13" s="129" t="s">
        <v>70</v>
      </c>
      <c r="C13" s="126">
        <f t="shared" si="1"/>
        <v>4505000</v>
      </c>
      <c r="D13" s="130">
        <v>4505000</v>
      </c>
      <c r="E13" s="130"/>
      <c r="F13" s="126">
        <f t="shared" si="3"/>
        <v>4505000</v>
      </c>
      <c r="G13" s="131"/>
      <c r="H13" s="131"/>
      <c r="I13" s="131"/>
      <c r="J13" s="126">
        <f t="shared" si="5"/>
        <v>0</v>
      </c>
    </row>
    <row r="14" spans="1:10" ht="24" x14ac:dyDescent="0.25">
      <c r="A14" s="128">
        <v>11010500</v>
      </c>
      <c r="B14" s="129" t="s">
        <v>71</v>
      </c>
      <c r="C14" s="126">
        <f t="shared" si="1"/>
        <v>6600000</v>
      </c>
      <c r="D14" s="130">
        <v>6600000</v>
      </c>
      <c r="E14" s="130"/>
      <c r="F14" s="126">
        <f t="shared" si="3"/>
        <v>6600000</v>
      </c>
      <c r="G14" s="131"/>
      <c r="H14" s="131"/>
      <c r="I14" s="131"/>
      <c r="J14" s="126">
        <f t="shared" si="5"/>
        <v>0</v>
      </c>
    </row>
    <row r="15" spans="1:10" ht="24" x14ac:dyDescent="0.25">
      <c r="A15" s="132">
        <v>11011200</v>
      </c>
      <c r="B15" s="133" t="s">
        <v>250</v>
      </c>
      <c r="C15" s="126">
        <f t="shared" si="1"/>
        <v>900000</v>
      </c>
      <c r="D15" s="130">
        <v>900000</v>
      </c>
      <c r="E15" s="130"/>
      <c r="F15" s="126">
        <f t="shared" si="3"/>
        <v>900000</v>
      </c>
      <c r="G15" s="131"/>
      <c r="H15" s="131"/>
      <c r="I15" s="131"/>
      <c r="J15" s="126">
        <f t="shared" si="5"/>
        <v>0</v>
      </c>
    </row>
    <row r="16" spans="1:10" ht="36" x14ac:dyDescent="0.25">
      <c r="A16" s="132">
        <v>11011300</v>
      </c>
      <c r="B16" s="133" t="s">
        <v>251</v>
      </c>
      <c r="C16" s="126">
        <f t="shared" si="1"/>
        <v>65000</v>
      </c>
      <c r="D16" s="130">
        <v>65000</v>
      </c>
      <c r="E16" s="130"/>
      <c r="F16" s="126">
        <f t="shared" si="3"/>
        <v>65000</v>
      </c>
      <c r="G16" s="131"/>
      <c r="H16" s="131"/>
      <c r="I16" s="131"/>
      <c r="J16" s="126">
        <f t="shared" si="5"/>
        <v>0</v>
      </c>
    </row>
    <row r="17" spans="1:10" x14ac:dyDescent="0.25">
      <c r="A17" s="124">
        <v>11020000</v>
      </c>
      <c r="B17" s="125" t="s">
        <v>72</v>
      </c>
      <c r="C17" s="126">
        <f t="shared" si="1"/>
        <v>120000</v>
      </c>
      <c r="D17" s="127">
        <f>SUM(D18)</f>
        <v>120000</v>
      </c>
      <c r="E17" s="127">
        <f t="shared" ref="E17:J17" si="6">SUM(E18)</f>
        <v>0</v>
      </c>
      <c r="F17" s="126">
        <f t="shared" si="3"/>
        <v>120000</v>
      </c>
      <c r="G17" s="127">
        <f t="shared" si="6"/>
        <v>0</v>
      </c>
      <c r="H17" s="127">
        <f t="shared" si="6"/>
        <v>0</v>
      </c>
      <c r="I17" s="127">
        <f t="shared" si="6"/>
        <v>0</v>
      </c>
      <c r="J17" s="127">
        <f t="shared" si="6"/>
        <v>0</v>
      </c>
    </row>
    <row r="18" spans="1:10" ht="24" x14ac:dyDescent="0.25">
      <c r="A18" s="128">
        <v>11020200</v>
      </c>
      <c r="B18" s="129" t="s">
        <v>73</v>
      </c>
      <c r="C18" s="126">
        <f t="shared" si="1"/>
        <v>120000</v>
      </c>
      <c r="D18" s="130">
        <v>120000</v>
      </c>
      <c r="E18" s="130"/>
      <c r="F18" s="126">
        <f t="shared" si="3"/>
        <v>120000</v>
      </c>
      <c r="G18" s="130"/>
      <c r="H18" s="130"/>
      <c r="I18" s="130"/>
      <c r="J18" s="126">
        <f t="shared" si="5"/>
        <v>0</v>
      </c>
    </row>
    <row r="19" spans="1:10" ht="24" x14ac:dyDescent="0.25">
      <c r="A19" s="124">
        <v>13000000</v>
      </c>
      <c r="B19" s="125" t="s">
        <v>74</v>
      </c>
      <c r="C19" s="126">
        <f t="shared" si="1"/>
        <v>41365000</v>
      </c>
      <c r="D19" s="127">
        <f>SUM(D20+D23+D27)</f>
        <v>41365000</v>
      </c>
      <c r="E19" s="127">
        <f t="shared" ref="E19:J19" si="7">SUM(E20+E23+E27)</f>
        <v>0</v>
      </c>
      <c r="F19" s="126">
        <f t="shared" si="3"/>
        <v>41365000</v>
      </c>
      <c r="G19" s="127">
        <f t="shared" si="7"/>
        <v>0</v>
      </c>
      <c r="H19" s="127">
        <f t="shared" si="7"/>
        <v>0</v>
      </c>
      <c r="I19" s="127">
        <f t="shared" si="7"/>
        <v>0</v>
      </c>
      <c r="J19" s="127">
        <f t="shared" si="7"/>
        <v>0</v>
      </c>
    </row>
    <row r="20" spans="1:10" ht="24" x14ac:dyDescent="0.25">
      <c r="A20" s="124">
        <v>13010000</v>
      </c>
      <c r="B20" s="125" t="s">
        <v>75</v>
      </c>
      <c r="C20" s="126">
        <f t="shared" si="1"/>
        <v>1310000</v>
      </c>
      <c r="D20" s="127">
        <f>SUM(D21:D22)</f>
        <v>1310000</v>
      </c>
      <c r="E20" s="127">
        <f t="shared" ref="E20:J20" si="8">SUM(E21:E22)</f>
        <v>0</v>
      </c>
      <c r="F20" s="126">
        <f t="shared" si="3"/>
        <v>1310000</v>
      </c>
      <c r="G20" s="127">
        <f t="shared" si="8"/>
        <v>0</v>
      </c>
      <c r="H20" s="127">
        <f t="shared" si="8"/>
        <v>0</v>
      </c>
      <c r="I20" s="127">
        <f t="shared" si="8"/>
        <v>0</v>
      </c>
      <c r="J20" s="127">
        <f t="shared" si="8"/>
        <v>0</v>
      </c>
    </row>
    <row r="21" spans="1:10" ht="36" x14ac:dyDescent="0.25">
      <c r="A21" s="128">
        <v>13010100</v>
      </c>
      <c r="B21" s="129" t="s">
        <v>76</v>
      </c>
      <c r="C21" s="126">
        <f t="shared" si="1"/>
        <v>360000</v>
      </c>
      <c r="D21" s="130">
        <v>360000</v>
      </c>
      <c r="E21" s="130"/>
      <c r="F21" s="126">
        <f t="shared" si="3"/>
        <v>360000</v>
      </c>
      <c r="G21" s="130"/>
      <c r="H21" s="130"/>
      <c r="I21" s="130"/>
      <c r="J21" s="126">
        <f t="shared" si="5"/>
        <v>0</v>
      </c>
    </row>
    <row r="22" spans="1:10" ht="48" x14ac:dyDescent="0.25">
      <c r="A22" s="128">
        <v>13010200</v>
      </c>
      <c r="B22" s="129" t="s">
        <v>77</v>
      </c>
      <c r="C22" s="126">
        <f t="shared" si="1"/>
        <v>950000</v>
      </c>
      <c r="D22" s="130">
        <v>950000</v>
      </c>
      <c r="E22" s="130"/>
      <c r="F22" s="126">
        <f t="shared" si="3"/>
        <v>950000</v>
      </c>
      <c r="G22" s="130"/>
      <c r="H22" s="130"/>
      <c r="I22" s="130"/>
      <c r="J22" s="126">
        <f t="shared" si="5"/>
        <v>0</v>
      </c>
    </row>
    <row r="23" spans="1:10" x14ac:dyDescent="0.25">
      <c r="A23" s="124">
        <v>13030000</v>
      </c>
      <c r="B23" s="125" t="s">
        <v>78</v>
      </c>
      <c r="C23" s="126">
        <f t="shared" si="1"/>
        <v>40015000</v>
      </c>
      <c r="D23" s="127">
        <f>SUM(D24:D26)</f>
        <v>40015000</v>
      </c>
      <c r="E23" s="127">
        <f t="shared" ref="E23:J23" si="9">SUM(E24:E26)</f>
        <v>0</v>
      </c>
      <c r="F23" s="126">
        <f t="shared" si="3"/>
        <v>40015000</v>
      </c>
      <c r="G23" s="127">
        <f t="shared" si="9"/>
        <v>0</v>
      </c>
      <c r="H23" s="127">
        <f t="shared" si="9"/>
        <v>0</v>
      </c>
      <c r="I23" s="127">
        <f t="shared" si="9"/>
        <v>0</v>
      </c>
      <c r="J23" s="127">
        <f t="shared" si="9"/>
        <v>0</v>
      </c>
    </row>
    <row r="24" spans="1:10" ht="24" x14ac:dyDescent="0.25">
      <c r="A24" s="128">
        <v>13030100</v>
      </c>
      <c r="B24" s="129" t="s">
        <v>79</v>
      </c>
      <c r="C24" s="126">
        <f t="shared" si="1"/>
        <v>580000</v>
      </c>
      <c r="D24" s="130">
        <v>580000</v>
      </c>
      <c r="E24" s="130"/>
      <c r="F24" s="126">
        <f t="shared" si="3"/>
        <v>580000</v>
      </c>
      <c r="G24" s="130"/>
      <c r="H24" s="130"/>
      <c r="I24" s="130"/>
      <c r="J24" s="126">
        <f t="shared" si="5"/>
        <v>0</v>
      </c>
    </row>
    <row r="25" spans="1:10" ht="24" x14ac:dyDescent="0.25">
      <c r="A25" s="128">
        <v>13030700</v>
      </c>
      <c r="B25" s="129" t="s">
        <v>80</v>
      </c>
      <c r="C25" s="126">
        <f t="shared" si="1"/>
        <v>30090000</v>
      </c>
      <c r="D25" s="130">
        <v>30090000</v>
      </c>
      <c r="E25" s="130"/>
      <c r="F25" s="126">
        <f t="shared" si="3"/>
        <v>30090000</v>
      </c>
      <c r="G25" s="131"/>
      <c r="H25" s="131"/>
      <c r="I25" s="131"/>
      <c r="J25" s="126">
        <f t="shared" si="5"/>
        <v>0</v>
      </c>
    </row>
    <row r="26" spans="1:10" ht="24" x14ac:dyDescent="0.25">
      <c r="A26" s="128">
        <v>13030800</v>
      </c>
      <c r="B26" s="129" t="s">
        <v>81</v>
      </c>
      <c r="C26" s="126">
        <f t="shared" si="1"/>
        <v>9345000</v>
      </c>
      <c r="D26" s="130">
        <v>9345000</v>
      </c>
      <c r="E26" s="130"/>
      <c r="F26" s="126">
        <f t="shared" si="3"/>
        <v>9345000</v>
      </c>
      <c r="G26" s="131"/>
      <c r="H26" s="131"/>
      <c r="I26" s="131"/>
      <c r="J26" s="126">
        <f t="shared" si="5"/>
        <v>0</v>
      </c>
    </row>
    <row r="27" spans="1:10" ht="24" x14ac:dyDescent="0.25">
      <c r="A27" s="134">
        <v>13040000</v>
      </c>
      <c r="B27" s="135" t="s">
        <v>252</v>
      </c>
      <c r="C27" s="126">
        <f t="shared" si="1"/>
        <v>40000</v>
      </c>
      <c r="D27" s="127">
        <f>SUM(D28)</f>
        <v>40000</v>
      </c>
      <c r="E27" s="127">
        <f t="shared" ref="E27:J27" si="10">SUM(E28)</f>
        <v>0</v>
      </c>
      <c r="F27" s="126">
        <f t="shared" si="3"/>
        <v>40000</v>
      </c>
      <c r="G27" s="127">
        <f t="shared" si="10"/>
        <v>0</v>
      </c>
      <c r="H27" s="127">
        <f t="shared" si="10"/>
        <v>0</v>
      </c>
      <c r="I27" s="127">
        <f t="shared" si="10"/>
        <v>0</v>
      </c>
      <c r="J27" s="127">
        <f t="shared" si="10"/>
        <v>0</v>
      </c>
    </row>
    <row r="28" spans="1:10" ht="24" x14ac:dyDescent="0.25">
      <c r="A28" s="128">
        <v>13040100</v>
      </c>
      <c r="B28" s="129" t="s">
        <v>82</v>
      </c>
      <c r="C28" s="126">
        <f t="shared" si="1"/>
        <v>40000</v>
      </c>
      <c r="D28" s="130">
        <v>40000</v>
      </c>
      <c r="E28" s="130"/>
      <c r="F28" s="126">
        <f t="shared" si="3"/>
        <v>40000</v>
      </c>
      <c r="G28" s="131"/>
      <c r="H28" s="131"/>
      <c r="I28" s="131"/>
      <c r="J28" s="126">
        <f t="shared" si="5"/>
        <v>0</v>
      </c>
    </row>
    <row r="29" spans="1:10" x14ac:dyDescent="0.25">
      <c r="A29" s="124">
        <v>14000000</v>
      </c>
      <c r="B29" s="125" t="s">
        <v>83</v>
      </c>
      <c r="C29" s="126">
        <f t="shared" si="1"/>
        <v>48775000</v>
      </c>
      <c r="D29" s="127">
        <f>SUM(D30+D32+D34)</f>
        <v>48775000</v>
      </c>
      <c r="E29" s="127">
        <f t="shared" ref="E29:J29" si="11">SUM(E30+E32+E34)</f>
        <v>0</v>
      </c>
      <c r="F29" s="126">
        <f t="shared" si="3"/>
        <v>48775000</v>
      </c>
      <c r="G29" s="127">
        <f t="shared" si="11"/>
        <v>0</v>
      </c>
      <c r="H29" s="127">
        <f t="shared" si="11"/>
        <v>0</v>
      </c>
      <c r="I29" s="127">
        <f t="shared" si="11"/>
        <v>0</v>
      </c>
      <c r="J29" s="127">
        <f t="shared" si="11"/>
        <v>0</v>
      </c>
    </row>
    <row r="30" spans="1:10" ht="24" x14ac:dyDescent="0.25">
      <c r="A30" s="124">
        <v>14020000</v>
      </c>
      <c r="B30" s="125" t="s">
        <v>84</v>
      </c>
      <c r="C30" s="126">
        <f t="shared" si="1"/>
        <v>4200000</v>
      </c>
      <c r="D30" s="127">
        <f>SUM(D31)</f>
        <v>4200000</v>
      </c>
      <c r="E30" s="127">
        <f t="shared" ref="E30:J30" si="12">SUM(E31)</f>
        <v>0</v>
      </c>
      <c r="F30" s="126">
        <f t="shared" si="3"/>
        <v>4200000</v>
      </c>
      <c r="G30" s="127">
        <f t="shared" si="12"/>
        <v>0</v>
      </c>
      <c r="H30" s="127">
        <f t="shared" si="12"/>
        <v>0</v>
      </c>
      <c r="I30" s="127">
        <f t="shared" si="12"/>
        <v>0</v>
      </c>
      <c r="J30" s="127">
        <f t="shared" si="12"/>
        <v>0</v>
      </c>
    </row>
    <row r="31" spans="1:10" x14ac:dyDescent="0.25">
      <c r="A31" s="128">
        <v>14021900</v>
      </c>
      <c r="B31" s="129" t="s">
        <v>85</v>
      </c>
      <c r="C31" s="126">
        <f t="shared" si="1"/>
        <v>4200000</v>
      </c>
      <c r="D31" s="130">
        <v>4200000</v>
      </c>
      <c r="E31" s="130"/>
      <c r="F31" s="126">
        <f t="shared" si="3"/>
        <v>4200000</v>
      </c>
      <c r="G31" s="130"/>
      <c r="H31" s="130"/>
      <c r="I31" s="130"/>
      <c r="J31" s="126">
        <f t="shared" si="5"/>
        <v>0</v>
      </c>
    </row>
    <row r="32" spans="1:10" ht="24" x14ac:dyDescent="0.25">
      <c r="A32" s="124">
        <v>14030000</v>
      </c>
      <c r="B32" s="125" t="s">
        <v>86</v>
      </c>
      <c r="C32" s="126">
        <f t="shared" si="1"/>
        <v>33475000</v>
      </c>
      <c r="D32" s="127">
        <f>SUM(D33)</f>
        <v>33475000</v>
      </c>
      <c r="E32" s="127">
        <f t="shared" ref="E32:J32" si="13">SUM(E33)</f>
        <v>0</v>
      </c>
      <c r="F32" s="126">
        <f t="shared" si="3"/>
        <v>33475000</v>
      </c>
      <c r="G32" s="127">
        <f t="shared" si="13"/>
        <v>0</v>
      </c>
      <c r="H32" s="127">
        <f t="shared" si="13"/>
        <v>0</v>
      </c>
      <c r="I32" s="127">
        <f t="shared" si="13"/>
        <v>0</v>
      </c>
      <c r="J32" s="127">
        <f t="shared" si="13"/>
        <v>0</v>
      </c>
    </row>
    <row r="33" spans="1:10" x14ac:dyDescent="0.25">
      <c r="A33" s="128">
        <v>14031900</v>
      </c>
      <c r="B33" s="129" t="s">
        <v>85</v>
      </c>
      <c r="C33" s="126">
        <f t="shared" si="1"/>
        <v>33475000</v>
      </c>
      <c r="D33" s="130">
        <v>33475000</v>
      </c>
      <c r="E33" s="130"/>
      <c r="F33" s="126">
        <f t="shared" si="3"/>
        <v>33475000</v>
      </c>
      <c r="G33" s="130"/>
      <c r="H33" s="130"/>
      <c r="I33" s="130"/>
      <c r="J33" s="126">
        <f t="shared" si="5"/>
        <v>0</v>
      </c>
    </row>
    <row r="34" spans="1:10" ht="42" customHeight="1" x14ac:dyDescent="0.25">
      <c r="A34" s="134">
        <v>14040000</v>
      </c>
      <c r="B34" s="135" t="s">
        <v>253</v>
      </c>
      <c r="C34" s="126">
        <f t="shared" si="1"/>
        <v>11100000</v>
      </c>
      <c r="D34" s="127">
        <f>SUM(D35:D36)</f>
        <v>11100000</v>
      </c>
      <c r="E34" s="127">
        <f t="shared" ref="E34:J34" si="14">SUM(E35:E36)</f>
        <v>0</v>
      </c>
      <c r="F34" s="126">
        <f t="shared" si="3"/>
        <v>11100000</v>
      </c>
      <c r="G34" s="127">
        <f t="shared" si="14"/>
        <v>0</v>
      </c>
      <c r="H34" s="127">
        <f t="shared" si="14"/>
        <v>0</v>
      </c>
      <c r="I34" s="127">
        <f t="shared" si="14"/>
        <v>0</v>
      </c>
      <c r="J34" s="127">
        <f t="shared" si="14"/>
        <v>0</v>
      </c>
    </row>
    <row r="35" spans="1:10" ht="84" x14ac:dyDescent="0.25">
      <c r="A35" s="136">
        <v>14040100</v>
      </c>
      <c r="B35" s="129" t="s">
        <v>87</v>
      </c>
      <c r="C35" s="126">
        <f t="shared" si="1"/>
        <v>5900000</v>
      </c>
      <c r="D35" s="130">
        <v>5900000</v>
      </c>
      <c r="E35" s="130"/>
      <c r="F35" s="126">
        <f t="shared" si="3"/>
        <v>5900000</v>
      </c>
      <c r="G35" s="130"/>
      <c r="H35" s="130"/>
      <c r="I35" s="130"/>
      <c r="J35" s="126">
        <f t="shared" si="5"/>
        <v>0</v>
      </c>
    </row>
    <row r="36" spans="1:10" ht="48" x14ac:dyDescent="0.25">
      <c r="A36" s="136">
        <v>14040200</v>
      </c>
      <c r="B36" s="129" t="s">
        <v>88</v>
      </c>
      <c r="C36" s="126">
        <f t="shared" si="1"/>
        <v>5200000</v>
      </c>
      <c r="D36" s="130">
        <v>5200000</v>
      </c>
      <c r="E36" s="130"/>
      <c r="F36" s="126">
        <f t="shared" si="3"/>
        <v>5200000</v>
      </c>
      <c r="G36" s="130"/>
      <c r="H36" s="130"/>
      <c r="I36" s="130"/>
      <c r="J36" s="126">
        <f t="shared" si="5"/>
        <v>0</v>
      </c>
    </row>
    <row r="37" spans="1:10" x14ac:dyDescent="0.25">
      <c r="A37" s="124">
        <v>18000000</v>
      </c>
      <c r="B37" s="125" t="s">
        <v>89</v>
      </c>
      <c r="C37" s="126">
        <f t="shared" si="1"/>
        <v>155193200</v>
      </c>
      <c r="D37" s="127">
        <f>SUM(D38+D46+D49)</f>
        <v>155193200</v>
      </c>
      <c r="E37" s="127">
        <f t="shared" ref="E37:J37" si="15">SUM(E38+E46+E49)</f>
        <v>0</v>
      </c>
      <c r="F37" s="126">
        <f t="shared" si="3"/>
        <v>155193200</v>
      </c>
      <c r="G37" s="127">
        <f t="shared" si="15"/>
        <v>0</v>
      </c>
      <c r="H37" s="127">
        <f t="shared" si="15"/>
        <v>0</v>
      </c>
      <c r="I37" s="127">
        <f t="shared" si="15"/>
        <v>0</v>
      </c>
      <c r="J37" s="127">
        <f t="shared" si="15"/>
        <v>0</v>
      </c>
    </row>
    <row r="38" spans="1:10" x14ac:dyDescent="0.25">
      <c r="A38" s="124">
        <v>18010000</v>
      </c>
      <c r="B38" s="125" t="s">
        <v>90</v>
      </c>
      <c r="C38" s="126">
        <f t="shared" si="1"/>
        <v>90830000</v>
      </c>
      <c r="D38" s="127">
        <f>SUM(D39:D45)</f>
        <v>90830000</v>
      </c>
      <c r="E38" s="127">
        <f t="shared" ref="E38:J38" si="16">SUM(E39:E45)</f>
        <v>0</v>
      </c>
      <c r="F38" s="126">
        <f t="shared" si="3"/>
        <v>90830000</v>
      </c>
      <c r="G38" s="127">
        <f t="shared" si="16"/>
        <v>0</v>
      </c>
      <c r="H38" s="127">
        <f t="shared" si="16"/>
        <v>0</v>
      </c>
      <c r="I38" s="127">
        <f t="shared" si="16"/>
        <v>0</v>
      </c>
      <c r="J38" s="127">
        <f t="shared" si="16"/>
        <v>0</v>
      </c>
    </row>
    <row r="39" spans="1:10" ht="36" x14ac:dyDescent="0.25">
      <c r="A39" s="128">
        <v>18010200</v>
      </c>
      <c r="B39" s="129" t="s">
        <v>91</v>
      </c>
      <c r="C39" s="126">
        <f t="shared" si="1"/>
        <v>2480000</v>
      </c>
      <c r="D39" s="130">
        <v>2480000</v>
      </c>
      <c r="E39" s="130"/>
      <c r="F39" s="126">
        <f t="shared" si="3"/>
        <v>2480000</v>
      </c>
      <c r="G39" s="130"/>
      <c r="H39" s="130"/>
      <c r="I39" s="130"/>
      <c r="J39" s="126">
        <f t="shared" si="5"/>
        <v>0</v>
      </c>
    </row>
    <row r="40" spans="1:10" ht="36" x14ac:dyDescent="0.25">
      <c r="A40" s="128">
        <v>18010300</v>
      </c>
      <c r="B40" s="129" t="s">
        <v>92</v>
      </c>
      <c r="C40" s="126">
        <f t="shared" si="1"/>
        <v>6500000</v>
      </c>
      <c r="D40" s="130">
        <v>6500000</v>
      </c>
      <c r="E40" s="130"/>
      <c r="F40" s="126">
        <f t="shared" si="3"/>
        <v>6500000</v>
      </c>
      <c r="G40" s="130"/>
      <c r="H40" s="130"/>
      <c r="I40" s="130"/>
      <c r="J40" s="126">
        <f t="shared" si="5"/>
        <v>0</v>
      </c>
    </row>
    <row r="41" spans="1:10" ht="36" x14ac:dyDescent="0.25">
      <c r="A41" s="128">
        <v>18010400</v>
      </c>
      <c r="B41" s="129" t="s">
        <v>93</v>
      </c>
      <c r="C41" s="126">
        <f t="shared" si="1"/>
        <v>6200000</v>
      </c>
      <c r="D41" s="130">
        <v>6200000</v>
      </c>
      <c r="E41" s="130"/>
      <c r="F41" s="126">
        <f t="shared" si="3"/>
        <v>6200000</v>
      </c>
      <c r="G41" s="130"/>
      <c r="H41" s="130"/>
      <c r="I41" s="130"/>
      <c r="J41" s="126">
        <f t="shared" si="5"/>
        <v>0</v>
      </c>
    </row>
    <row r="42" spans="1:10" x14ac:dyDescent="0.25">
      <c r="A42" s="128">
        <v>18010500</v>
      </c>
      <c r="B42" s="129" t="s">
        <v>94</v>
      </c>
      <c r="C42" s="126">
        <f t="shared" si="1"/>
        <v>20150000</v>
      </c>
      <c r="D42" s="130">
        <v>20150000</v>
      </c>
      <c r="E42" s="130"/>
      <c r="F42" s="126">
        <f t="shared" si="3"/>
        <v>20150000</v>
      </c>
      <c r="G42" s="130"/>
      <c r="H42" s="130"/>
      <c r="I42" s="130"/>
      <c r="J42" s="126">
        <f t="shared" si="5"/>
        <v>0</v>
      </c>
    </row>
    <row r="43" spans="1:10" x14ac:dyDescent="0.25">
      <c r="A43" s="128">
        <v>18010600</v>
      </c>
      <c r="B43" s="129" t="s">
        <v>95</v>
      </c>
      <c r="C43" s="126">
        <f t="shared" si="1"/>
        <v>47300000</v>
      </c>
      <c r="D43" s="130">
        <v>47300000</v>
      </c>
      <c r="E43" s="130"/>
      <c r="F43" s="126">
        <f t="shared" si="3"/>
        <v>47300000</v>
      </c>
      <c r="G43" s="130"/>
      <c r="H43" s="130"/>
      <c r="I43" s="130"/>
      <c r="J43" s="126">
        <f t="shared" si="5"/>
        <v>0</v>
      </c>
    </row>
    <row r="44" spans="1:10" x14ac:dyDescent="0.25">
      <c r="A44" s="128">
        <v>18010700</v>
      </c>
      <c r="B44" s="129" t="s">
        <v>96</v>
      </c>
      <c r="C44" s="126">
        <f t="shared" si="1"/>
        <v>1900000</v>
      </c>
      <c r="D44" s="130">
        <v>1900000</v>
      </c>
      <c r="E44" s="130"/>
      <c r="F44" s="126">
        <f t="shared" si="3"/>
        <v>1900000</v>
      </c>
      <c r="G44" s="130"/>
      <c r="H44" s="130"/>
      <c r="I44" s="130"/>
      <c r="J44" s="126">
        <f t="shared" si="5"/>
        <v>0</v>
      </c>
    </row>
    <row r="45" spans="1:10" x14ac:dyDescent="0.25">
      <c r="A45" s="128">
        <v>18010900</v>
      </c>
      <c r="B45" s="129" t="s">
        <v>97</v>
      </c>
      <c r="C45" s="126">
        <f t="shared" si="1"/>
        <v>6300000</v>
      </c>
      <c r="D45" s="130">
        <v>6300000</v>
      </c>
      <c r="E45" s="130"/>
      <c r="F45" s="126">
        <f t="shared" si="3"/>
        <v>6300000</v>
      </c>
      <c r="G45" s="130"/>
      <c r="H45" s="130"/>
      <c r="I45" s="130"/>
      <c r="J45" s="126">
        <f t="shared" si="5"/>
        <v>0</v>
      </c>
    </row>
    <row r="46" spans="1:10" x14ac:dyDescent="0.25">
      <c r="A46" s="137">
        <v>18030000</v>
      </c>
      <c r="B46" s="138" t="s">
        <v>98</v>
      </c>
      <c r="C46" s="126">
        <f t="shared" si="1"/>
        <v>47200</v>
      </c>
      <c r="D46" s="126">
        <f>SUM(D47:D48)</f>
        <v>47200</v>
      </c>
      <c r="E46" s="126">
        <f t="shared" ref="E46:J46" si="17">SUM(E47:E48)</f>
        <v>0</v>
      </c>
      <c r="F46" s="126">
        <f t="shared" si="3"/>
        <v>47200</v>
      </c>
      <c r="G46" s="126">
        <f t="shared" si="17"/>
        <v>0</v>
      </c>
      <c r="H46" s="126">
        <f t="shared" si="17"/>
        <v>0</v>
      </c>
      <c r="I46" s="126">
        <f t="shared" si="17"/>
        <v>0</v>
      </c>
      <c r="J46" s="126">
        <f t="shared" si="17"/>
        <v>0</v>
      </c>
    </row>
    <row r="47" spans="1:10" x14ac:dyDescent="0.25">
      <c r="A47" s="123">
        <v>18030100</v>
      </c>
      <c r="B47" s="139" t="s">
        <v>99</v>
      </c>
      <c r="C47" s="126">
        <f t="shared" si="1"/>
        <v>7200</v>
      </c>
      <c r="D47" s="140">
        <v>7200</v>
      </c>
      <c r="E47" s="140"/>
      <c r="F47" s="126">
        <f t="shared" si="3"/>
        <v>7200</v>
      </c>
      <c r="G47" s="140"/>
      <c r="H47" s="140"/>
      <c r="I47" s="140"/>
      <c r="J47" s="126">
        <f t="shared" si="5"/>
        <v>0</v>
      </c>
    </row>
    <row r="48" spans="1:10" x14ac:dyDescent="0.25">
      <c r="A48" s="123">
        <v>18030200</v>
      </c>
      <c r="B48" s="139" t="s">
        <v>100</v>
      </c>
      <c r="C48" s="126">
        <f t="shared" si="1"/>
        <v>40000</v>
      </c>
      <c r="D48" s="140">
        <v>40000</v>
      </c>
      <c r="E48" s="140"/>
      <c r="F48" s="126">
        <f t="shared" si="3"/>
        <v>40000</v>
      </c>
      <c r="G48" s="140"/>
      <c r="H48" s="140"/>
      <c r="I48" s="140"/>
      <c r="J48" s="126">
        <f t="shared" si="5"/>
        <v>0</v>
      </c>
    </row>
    <row r="49" spans="1:10" x14ac:dyDescent="0.25">
      <c r="A49" s="137">
        <v>18050000</v>
      </c>
      <c r="B49" s="138" t="s">
        <v>101</v>
      </c>
      <c r="C49" s="126">
        <f t="shared" si="1"/>
        <v>64316000</v>
      </c>
      <c r="D49" s="126">
        <f>SUM(D50:D52)</f>
        <v>64316000</v>
      </c>
      <c r="E49" s="126">
        <f t="shared" ref="E49:J49" si="18">SUM(E50:E52)</f>
        <v>0</v>
      </c>
      <c r="F49" s="126">
        <f t="shared" si="3"/>
        <v>64316000</v>
      </c>
      <c r="G49" s="126">
        <f t="shared" si="18"/>
        <v>0</v>
      </c>
      <c r="H49" s="126">
        <f t="shared" si="18"/>
        <v>0</v>
      </c>
      <c r="I49" s="126">
        <f t="shared" si="18"/>
        <v>0</v>
      </c>
      <c r="J49" s="126">
        <f t="shared" si="18"/>
        <v>0</v>
      </c>
    </row>
    <row r="50" spans="1:10" x14ac:dyDescent="0.25">
      <c r="A50" s="123">
        <v>18050300</v>
      </c>
      <c r="B50" s="139" t="s">
        <v>102</v>
      </c>
      <c r="C50" s="126">
        <f t="shared" si="1"/>
        <v>5950000</v>
      </c>
      <c r="D50" s="140">
        <v>5950000</v>
      </c>
      <c r="E50" s="140"/>
      <c r="F50" s="126">
        <f t="shared" si="3"/>
        <v>5950000</v>
      </c>
      <c r="G50" s="140"/>
      <c r="H50" s="140"/>
      <c r="I50" s="140"/>
      <c r="J50" s="126">
        <f t="shared" si="5"/>
        <v>0</v>
      </c>
    </row>
    <row r="51" spans="1:10" x14ac:dyDescent="0.25">
      <c r="A51" s="123">
        <v>18050400</v>
      </c>
      <c r="B51" s="139" t="s">
        <v>103</v>
      </c>
      <c r="C51" s="126">
        <f t="shared" si="1"/>
        <v>58100000</v>
      </c>
      <c r="D51" s="140">
        <v>58100000</v>
      </c>
      <c r="E51" s="140"/>
      <c r="F51" s="126">
        <f t="shared" si="3"/>
        <v>58100000</v>
      </c>
      <c r="G51" s="140"/>
      <c r="H51" s="140"/>
      <c r="I51" s="140"/>
      <c r="J51" s="126">
        <f t="shared" si="5"/>
        <v>0</v>
      </c>
    </row>
    <row r="52" spans="1:10" ht="48" x14ac:dyDescent="0.25">
      <c r="A52" s="123">
        <v>18050500</v>
      </c>
      <c r="B52" s="139" t="s">
        <v>104</v>
      </c>
      <c r="C52" s="126">
        <f t="shared" si="1"/>
        <v>266000</v>
      </c>
      <c r="D52" s="140">
        <v>266000</v>
      </c>
      <c r="E52" s="140"/>
      <c r="F52" s="126">
        <f t="shared" si="3"/>
        <v>266000</v>
      </c>
      <c r="G52" s="140"/>
      <c r="H52" s="140"/>
      <c r="I52" s="140"/>
      <c r="J52" s="126">
        <f t="shared" si="5"/>
        <v>0</v>
      </c>
    </row>
    <row r="53" spans="1:10" x14ac:dyDescent="0.25">
      <c r="A53" s="137">
        <v>19000000</v>
      </c>
      <c r="B53" s="138" t="s">
        <v>105</v>
      </c>
      <c r="C53" s="126">
        <f t="shared" si="1"/>
        <v>665300</v>
      </c>
      <c r="D53" s="126">
        <f t="shared" ref="D53:E53" si="19">SUM(D54)</f>
        <v>0</v>
      </c>
      <c r="E53" s="126">
        <f t="shared" si="19"/>
        <v>0</v>
      </c>
      <c r="F53" s="126">
        <f t="shared" si="3"/>
        <v>0</v>
      </c>
      <c r="G53" s="126">
        <f>SUM(G54)</f>
        <v>665300</v>
      </c>
      <c r="H53" s="126">
        <f t="shared" ref="H53:J53" si="20">SUM(H54)</f>
        <v>0</v>
      </c>
      <c r="I53" s="126">
        <f t="shared" si="20"/>
        <v>0</v>
      </c>
      <c r="J53" s="126">
        <f t="shared" si="20"/>
        <v>665300</v>
      </c>
    </row>
    <row r="54" spans="1:10" x14ac:dyDescent="0.25">
      <c r="A54" s="123">
        <v>19010000</v>
      </c>
      <c r="B54" s="139" t="s">
        <v>106</v>
      </c>
      <c r="C54" s="126">
        <f t="shared" si="1"/>
        <v>665300</v>
      </c>
      <c r="D54" s="126">
        <f t="shared" ref="D54:E54" si="21">SUM(D55:D57)</f>
        <v>0</v>
      </c>
      <c r="E54" s="126">
        <f t="shared" si="21"/>
        <v>0</v>
      </c>
      <c r="F54" s="126">
        <f t="shared" si="3"/>
        <v>0</v>
      </c>
      <c r="G54" s="126">
        <f>SUM(G55:G57)</f>
        <v>665300</v>
      </c>
      <c r="H54" s="126">
        <f t="shared" ref="H54:J54" si="22">SUM(H55:H57)</f>
        <v>0</v>
      </c>
      <c r="I54" s="126">
        <f t="shared" si="22"/>
        <v>0</v>
      </c>
      <c r="J54" s="126">
        <f t="shared" si="22"/>
        <v>665300</v>
      </c>
    </row>
    <row r="55" spans="1:10" ht="48" x14ac:dyDescent="0.25">
      <c r="A55" s="123">
        <v>19010100</v>
      </c>
      <c r="B55" s="139" t="s">
        <v>107</v>
      </c>
      <c r="C55" s="126">
        <f t="shared" si="1"/>
        <v>515000</v>
      </c>
      <c r="D55" s="140">
        <v>0</v>
      </c>
      <c r="E55" s="140"/>
      <c r="F55" s="126">
        <f t="shared" si="3"/>
        <v>0</v>
      </c>
      <c r="G55" s="140">
        <v>515000</v>
      </c>
      <c r="H55" s="140"/>
      <c r="I55" s="140"/>
      <c r="J55" s="126">
        <f t="shared" si="5"/>
        <v>515000</v>
      </c>
    </row>
    <row r="56" spans="1:10" ht="24" x14ac:dyDescent="0.25">
      <c r="A56" s="123">
        <v>19010200</v>
      </c>
      <c r="B56" s="139" t="s">
        <v>108</v>
      </c>
      <c r="C56" s="126">
        <f t="shared" si="1"/>
        <v>50300</v>
      </c>
      <c r="D56" s="140">
        <v>0</v>
      </c>
      <c r="E56" s="140"/>
      <c r="F56" s="126">
        <f t="shared" si="3"/>
        <v>0</v>
      </c>
      <c r="G56" s="140">
        <v>50300</v>
      </c>
      <c r="H56" s="140"/>
      <c r="I56" s="140"/>
      <c r="J56" s="126">
        <f t="shared" si="5"/>
        <v>50300</v>
      </c>
    </row>
    <row r="57" spans="1:10" ht="36" x14ac:dyDescent="0.25">
      <c r="A57" s="123">
        <v>19010300</v>
      </c>
      <c r="B57" s="139" t="s">
        <v>109</v>
      </c>
      <c r="C57" s="126">
        <f t="shared" si="1"/>
        <v>100000</v>
      </c>
      <c r="D57" s="140">
        <v>0</v>
      </c>
      <c r="E57" s="140"/>
      <c r="F57" s="126">
        <f t="shared" si="3"/>
        <v>0</v>
      </c>
      <c r="G57" s="140">
        <v>100000</v>
      </c>
      <c r="H57" s="140"/>
      <c r="I57" s="140"/>
      <c r="J57" s="126">
        <f t="shared" si="5"/>
        <v>100000</v>
      </c>
    </row>
    <row r="58" spans="1:10" x14ac:dyDescent="0.25">
      <c r="A58" s="137">
        <v>20000000</v>
      </c>
      <c r="B58" s="138" t="s">
        <v>110</v>
      </c>
      <c r="C58" s="126">
        <f t="shared" si="1"/>
        <v>35076040</v>
      </c>
      <c r="D58" s="126">
        <f>SUM(D59+D66+D78+D83)</f>
        <v>26493400</v>
      </c>
      <c r="E58" s="126">
        <f t="shared" ref="E58:J58" si="23">SUM(E59+E66+E78+E83)</f>
        <v>0</v>
      </c>
      <c r="F58" s="126">
        <f t="shared" si="3"/>
        <v>26493400</v>
      </c>
      <c r="G58" s="126">
        <f t="shared" si="23"/>
        <v>8582640</v>
      </c>
      <c r="H58" s="126">
        <f t="shared" si="23"/>
        <v>0</v>
      </c>
      <c r="I58" s="126">
        <f t="shared" si="23"/>
        <v>0</v>
      </c>
      <c r="J58" s="126">
        <f t="shared" si="23"/>
        <v>8582640</v>
      </c>
    </row>
    <row r="59" spans="1:10" x14ac:dyDescent="0.25">
      <c r="A59" s="137">
        <v>21000000</v>
      </c>
      <c r="B59" s="138" t="s">
        <v>111</v>
      </c>
      <c r="C59" s="126">
        <f t="shared" si="1"/>
        <v>1147000</v>
      </c>
      <c r="D59" s="126">
        <f>SUM(D60+D62)</f>
        <v>1147000</v>
      </c>
      <c r="E59" s="126">
        <f t="shared" ref="E59:J59" si="24">SUM(E60+E62)</f>
        <v>0</v>
      </c>
      <c r="F59" s="126">
        <f t="shared" si="3"/>
        <v>1147000</v>
      </c>
      <c r="G59" s="126">
        <f t="shared" si="24"/>
        <v>0</v>
      </c>
      <c r="H59" s="126">
        <f t="shared" si="24"/>
        <v>0</v>
      </c>
      <c r="I59" s="126">
        <f t="shared" si="24"/>
        <v>0</v>
      </c>
      <c r="J59" s="126">
        <f t="shared" si="24"/>
        <v>0</v>
      </c>
    </row>
    <row r="60" spans="1:10" ht="72" x14ac:dyDescent="0.25">
      <c r="A60" s="137">
        <v>21010000</v>
      </c>
      <c r="B60" s="138" t="s">
        <v>112</v>
      </c>
      <c r="C60" s="126">
        <f t="shared" si="1"/>
        <v>120000</v>
      </c>
      <c r="D60" s="126">
        <f>SUM(D61)</f>
        <v>120000</v>
      </c>
      <c r="E60" s="126">
        <f t="shared" ref="E60:J60" si="25">SUM(E61)</f>
        <v>0</v>
      </c>
      <c r="F60" s="126">
        <f t="shared" si="3"/>
        <v>120000</v>
      </c>
      <c r="G60" s="126">
        <f t="shared" si="25"/>
        <v>0</v>
      </c>
      <c r="H60" s="126">
        <f t="shared" si="25"/>
        <v>0</v>
      </c>
      <c r="I60" s="126">
        <f t="shared" si="25"/>
        <v>0</v>
      </c>
      <c r="J60" s="126">
        <f t="shared" si="25"/>
        <v>0</v>
      </c>
    </row>
    <row r="61" spans="1:10" ht="36" x14ac:dyDescent="0.25">
      <c r="A61" s="123">
        <v>21010300</v>
      </c>
      <c r="B61" s="139" t="s">
        <v>113</v>
      </c>
      <c r="C61" s="126">
        <f t="shared" si="1"/>
        <v>120000</v>
      </c>
      <c r="D61" s="140">
        <v>120000</v>
      </c>
      <c r="E61" s="140"/>
      <c r="F61" s="126">
        <f t="shared" si="3"/>
        <v>120000</v>
      </c>
      <c r="G61" s="140"/>
      <c r="H61" s="140"/>
      <c r="I61" s="140"/>
      <c r="J61" s="126">
        <f t="shared" si="5"/>
        <v>0</v>
      </c>
    </row>
    <row r="62" spans="1:10" x14ac:dyDescent="0.25">
      <c r="A62" s="137">
        <v>21080000</v>
      </c>
      <c r="B62" s="138" t="s">
        <v>114</v>
      </c>
      <c r="C62" s="126">
        <f t="shared" si="1"/>
        <v>1027000</v>
      </c>
      <c r="D62" s="126">
        <f>SUM(D63:D65)</f>
        <v>1027000</v>
      </c>
      <c r="E62" s="126">
        <f t="shared" ref="E62:J62" si="26">SUM(E63:E65)</f>
        <v>0</v>
      </c>
      <c r="F62" s="126">
        <f t="shared" si="3"/>
        <v>1027000</v>
      </c>
      <c r="G62" s="126">
        <f t="shared" si="26"/>
        <v>0</v>
      </c>
      <c r="H62" s="126">
        <f t="shared" si="26"/>
        <v>0</v>
      </c>
      <c r="I62" s="126">
        <f t="shared" si="26"/>
        <v>0</v>
      </c>
      <c r="J62" s="126">
        <f t="shared" si="26"/>
        <v>0</v>
      </c>
    </row>
    <row r="63" spans="1:10" x14ac:dyDescent="0.25">
      <c r="A63" s="123">
        <v>21081100</v>
      </c>
      <c r="B63" s="139" t="s">
        <v>115</v>
      </c>
      <c r="C63" s="126">
        <f t="shared" si="1"/>
        <v>370000</v>
      </c>
      <c r="D63" s="140">
        <v>370000</v>
      </c>
      <c r="E63" s="140"/>
      <c r="F63" s="126">
        <f t="shared" si="3"/>
        <v>370000</v>
      </c>
      <c r="G63" s="140"/>
      <c r="H63" s="140"/>
      <c r="I63" s="140"/>
      <c r="J63" s="126">
        <f t="shared" si="5"/>
        <v>0</v>
      </c>
    </row>
    <row r="64" spans="1:10" ht="36" x14ac:dyDescent="0.25">
      <c r="A64" s="123">
        <v>21081500</v>
      </c>
      <c r="B64" s="139" t="s">
        <v>116</v>
      </c>
      <c r="C64" s="126">
        <f t="shared" si="1"/>
        <v>570000</v>
      </c>
      <c r="D64" s="140">
        <v>570000</v>
      </c>
      <c r="E64" s="140"/>
      <c r="F64" s="126">
        <f t="shared" si="3"/>
        <v>570000</v>
      </c>
      <c r="G64" s="140"/>
      <c r="H64" s="140"/>
      <c r="I64" s="140"/>
      <c r="J64" s="126">
        <f t="shared" si="5"/>
        <v>0</v>
      </c>
    </row>
    <row r="65" spans="1:10" ht="36" x14ac:dyDescent="0.25">
      <c r="A65" s="141">
        <v>21081800</v>
      </c>
      <c r="B65" s="139" t="s">
        <v>117</v>
      </c>
      <c r="C65" s="126">
        <f t="shared" si="1"/>
        <v>87000</v>
      </c>
      <c r="D65" s="140">
        <v>87000</v>
      </c>
      <c r="E65" s="140"/>
      <c r="F65" s="126">
        <f t="shared" si="3"/>
        <v>87000</v>
      </c>
      <c r="G65" s="140"/>
      <c r="H65" s="140"/>
      <c r="I65" s="140"/>
      <c r="J65" s="126">
        <f t="shared" si="5"/>
        <v>0</v>
      </c>
    </row>
    <row r="66" spans="1:10" ht="24" x14ac:dyDescent="0.25">
      <c r="A66" s="137">
        <v>22000000</v>
      </c>
      <c r="B66" s="138" t="s">
        <v>118</v>
      </c>
      <c r="C66" s="126">
        <f t="shared" si="1"/>
        <v>5138400</v>
      </c>
      <c r="D66" s="126">
        <f>SUM(D67+D72+D74+D77)</f>
        <v>5138400</v>
      </c>
      <c r="E66" s="126">
        <f t="shared" ref="E66:J66" si="27">SUM(E67+E72+E74+E77)</f>
        <v>0</v>
      </c>
      <c r="F66" s="126">
        <f t="shared" si="3"/>
        <v>5138400</v>
      </c>
      <c r="G66" s="126">
        <f t="shared" si="27"/>
        <v>0</v>
      </c>
      <c r="H66" s="126">
        <f t="shared" si="27"/>
        <v>0</v>
      </c>
      <c r="I66" s="126">
        <f t="shared" si="27"/>
        <v>0</v>
      </c>
      <c r="J66" s="126">
        <f t="shared" si="27"/>
        <v>0</v>
      </c>
    </row>
    <row r="67" spans="1:10" x14ac:dyDescent="0.25">
      <c r="A67" s="137">
        <v>22010000</v>
      </c>
      <c r="B67" s="138" t="s">
        <v>119</v>
      </c>
      <c r="C67" s="126">
        <f t="shared" si="1"/>
        <v>2904800</v>
      </c>
      <c r="D67" s="126">
        <f>SUM(D68:D71)</f>
        <v>2904800</v>
      </c>
      <c r="E67" s="126">
        <f t="shared" ref="E67:J67" si="28">SUM(E68:E71)</f>
        <v>0</v>
      </c>
      <c r="F67" s="126">
        <f t="shared" si="3"/>
        <v>2904800</v>
      </c>
      <c r="G67" s="126">
        <f t="shared" si="28"/>
        <v>0</v>
      </c>
      <c r="H67" s="126">
        <f t="shared" si="28"/>
        <v>0</v>
      </c>
      <c r="I67" s="126">
        <f t="shared" si="28"/>
        <v>0</v>
      </c>
      <c r="J67" s="126">
        <f t="shared" si="28"/>
        <v>0</v>
      </c>
    </row>
    <row r="68" spans="1:10" ht="36" x14ac:dyDescent="0.25">
      <c r="A68" s="123">
        <v>22010300</v>
      </c>
      <c r="B68" s="139" t="s">
        <v>120</v>
      </c>
      <c r="C68" s="126">
        <f t="shared" si="1"/>
        <v>63800</v>
      </c>
      <c r="D68" s="140">
        <v>63800</v>
      </c>
      <c r="E68" s="140"/>
      <c r="F68" s="126">
        <f t="shared" si="3"/>
        <v>63800</v>
      </c>
      <c r="G68" s="140"/>
      <c r="H68" s="140"/>
      <c r="I68" s="140"/>
      <c r="J68" s="126">
        <f t="shared" si="5"/>
        <v>0</v>
      </c>
    </row>
    <row r="69" spans="1:10" x14ac:dyDescent="0.25">
      <c r="A69" s="123">
        <v>22012500</v>
      </c>
      <c r="B69" s="139" t="s">
        <v>121</v>
      </c>
      <c r="C69" s="126">
        <f t="shared" si="1"/>
        <v>2400000</v>
      </c>
      <c r="D69" s="140">
        <v>2400000</v>
      </c>
      <c r="E69" s="140"/>
      <c r="F69" s="126">
        <f t="shared" si="3"/>
        <v>2400000</v>
      </c>
      <c r="G69" s="140"/>
      <c r="H69" s="140"/>
      <c r="I69" s="140"/>
      <c r="J69" s="126">
        <f t="shared" si="5"/>
        <v>0</v>
      </c>
    </row>
    <row r="70" spans="1:10" ht="24" x14ac:dyDescent="0.25">
      <c r="A70" s="123">
        <v>22012600</v>
      </c>
      <c r="B70" s="139" t="s">
        <v>122</v>
      </c>
      <c r="C70" s="126">
        <f t="shared" si="1"/>
        <v>440000</v>
      </c>
      <c r="D70" s="140">
        <v>440000</v>
      </c>
      <c r="E70" s="140"/>
      <c r="F70" s="126">
        <f t="shared" si="3"/>
        <v>440000</v>
      </c>
      <c r="G70" s="140"/>
      <c r="H70" s="140"/>
      <c r="I70" s="140"/>
      <c r="J70" s="126">
        <f t="shared" si="5"/>
        <v>0</v>
      </c>
    </row>
    <row r="71" spans="1:10" ht="72" x14ac:dyDescent="0.25">
      <c r="A71" s="123">
        <v>22012900</v>
      </c>
      <c r="B71" s="139" t="s">
        <v>123</v>
      </c>
      <c r="C71" s="126">
        <f t="shared" si="1"/>
        <v>1000</v>
      </c>
      <c r="D71" s="140">
        <v>1000</v>
      </c>
      <c r="E71" s="140"/>
      <c r="F71" s="126">
        <f t="shared" si="3"/>
        <v>1000</v>
      </c>
      <c r="G71" s="140"/>
      <c r="H71" s="140"/>
      <c r="I71" s="140"/>
      <c r="J71" s="126">
        <f t="shared" si="5"/>
        <v>0</v>
      </c>
    </row>
    <row r="72" spans="1:10" ht="36" x14ac:dyDescent="0.25">
      <c r="A72" s="134">
        <v>22080000</v>
      </c>
      <c r="B72" s="135" t="s">
        <v>254</v>
      </c>
      <c r="C72" s="126">
        <f t="shared" si="1"/>
        <v>2200000</v>
      </c>
      <c r="D72" s="126">
        <f>SUM(D73)</f>
        <v>2200000</v>
      </c>
      <c r="E72" s="126">
        <f t="shared" ref="E72:J72" si="29">SUM(E73)</f>
        <v>0</v>
      </c>
      <c r="F72" s="126">
        <f t="shared" si="3"/>
        <v>2200000</v>
      </c>
      <c r="G72" s="126">
        <f t="shared" si="29"/>
        <v>0</v>
      </c>
      <c r="H72" s="126">
        <f t="shared" si="29"/>
        <v>0</v>
      </c>
      <c r="I72" s="126">
        <f t="shared" si="29"/>
        <v>0</v>
      </c>
      <c r="J72" s="126">
        <f t="shared" si="29"/>
        <v>0</v>
      </c>
    </row>
    <row r="73" spans="1:10" ht="36" x14ac:dyDescent="0.25">
      <c r="A73" s="132">
        <v>22080400</v>
      </c>
      <c r="B73" s="133" t="s">
        <v>255</v>
      </c>
      <c r="C73" s="126">
        <f t="shared" si="1"/>
        <v>2200000</v>
      </c>
      <c r="D73" s="140">
        <v>2200000</v>
      </c>
      <c r="E73" s="140"/>
      <c r="F73" s="126">
        <f t="shared" si="3"/>
        <v>2200000</v>
      </c>
      <c r="G73" s="140"/>
      <c r="H73" s="140"/>
      <c r="I73" s="140"/>
      <c r="J73" s="126">
        <f t="shared" si="5"/>
        <v>0</v>
      </c>
    </row>
    <row r="74" spans="1:10" x14ac:dyDescent="0.25">
      <c r="A74" s="124">
        <v>22090000</v>
      </c>
      <c r="B74" s="125" t="s">
        <v>124</v>
      </c>
      <c r="C74" s="126">
        <f t="shared" ref="C74:C105" si="30">SUM(F74+J74)</f>
        <v>29500</v>
      </c>
      <c r="D74" s="127">
        <f>SUM(D75:D76)</f>
        <v>29500</v>
      </c>
      <c r="E74" s="127">
        <f t="shared" ref="E74:J74" si="31">SUM(E75:E76)</f>
        <v>0</v>
      </c>
      <c r="F74" s="126">
        <f t="shared" ref="F74:F104" si="32">SUM(D74:E74)</f>
        <v>29500</v>
      </c>
      <c r="G74" s="127">
        <f t="shared" si="31"/>
        <v>0</v>
      </c>
      <c r="H74" s="127">
        <f t="shared" si="31"/>
        <v>0</v>
      </c>
      <c r="I74" s="127">
        <f t="shared" si="31"/>
        <v>0</v>
      </c>
      <c r="J74" s="127">
        <f t="shared" si="31"/>
        <v>0</v>
      </c>
    </row>
    <row r="75" spans="1:10" ht="36" x14ac:dyDescent="0.25">
      <c r="A75" s="128">
        <v>22090100</v>
      </c>
      <c r="B75" s="129" t="s">
        <v>125</v>
      </c>
      <c r="C75" s="126">
        <f t="shared" si="30"/>
        <v>20000</v>
      </c>
      <c r="D75" s="130">
        <v>20000</v>
      </c>
      <c r="E75" s="130"/>
      <c r="F75" s="126">
        <f t="shared" si="32"/>
        <v>20000</v>
      </c>
      <c r="G75" s="130"/>
      <c r="H75" s="130"/>
      <c r="I75" s="130"/>
      <c r="J75" s="126">
        <f t="shared" ref="J75:J104" si="33">SUM(G75:H75)</f>
        <v>0</v>
      </c>
    </row>
    <row r="76" spans="1:10" ht="36" x14ac:dyDescent="0.25">
      <c r="A76" s="128">
        <v>22090400</v>
      </c>
      <c r="B76" s="129" t="s">
        <v>126</v>
      </c>
      <c r="C76" s="126">
        <f t="shared" si="30"/>
        <v>9500</v>
      </c>
      <c r="D76" s="130">
        <v>9500</v>
      </c>
      <c r="E76" s="130"/>
      <c r="F76" s="126">
        <f t="shared" si="32"/>
        <v>9500</v>
      </c>
      <c r="G76" s="130"/>
      <c r="H76" s="130"/>
      <c r="I76" s="130"/>
      <c r="J76" s="126">
        <f t="shared" si="33"/>
        <v>0</v>
      </c>
    </row>
    <row r="77" spans="1:10" ht="48" x14ac:dyDescent="0.25">
      <c r="A77" s="128">
        <v>22130000</v>
      </c>
      <c r="B77" s="129" t="s">
        <v>127</v>
      </c>
      <c r="C77" s="126">
        <f t="shared" si="30"/>
        <v>4100</v>
      </c>
      <c r="D77" s="130">
        <v>4100</v>
      </c>
      <c r="E77" s="130"/>
      <c r="F77" s="126">
        <f t="shared" si="32"/>
        <v>4100</v>
      </c>
      <c r="G77" s="130"/>
      <c r="H77" s="130"/>
      <c r="I77" s="130"/>
      <c r="J77" s="126">
        <f t="shared" si="33"/>
        <v>0</v>
      </c>
    </row>
    <row r="78" spans="1:10" x14ac:dyDescent="0.25">
      <c r="A78" s="124">
        <v>24000000</v>
      </c>
      <c r="B78" s="125" t="s">
        <v>128</v>
      </c>
      <c r="C78" s="126">
        <f t="shared" si="30"/>
        <v>20248000</v>
      </c>
      <c r="D78" s="127">
        <f>SUM(D79)</f>
        <v>20208000</v>
      </c>
      <c r="E78" s="127">
        <f t="shared" ref="E78:J78" si="34">SUM(E79)</f>
        <v>0</v>
      </c>
      <c r="F78" s="126">
        <f t="shared" si="32"/>
        <v>20208000</v>
      </c>
      <c r="G78" s="127">
        <f t="shared" si="34"/>
        <v>40000</v>
      </c>
      <c r="H78" s="127">
        <f t="shared" si="34"/>
        <v>0</v>
      </c>
      <c r="I78" s="127">
        <f t="shared" si="34"/>
        <v>0</v>
      </c>
      <c r="J78" s="127">
        <f t="shared" si="34"/>
        <v>40000</v>
      </c>
    </row>
    <row r="79" spans="1:10" x14ac:dyDescent="0.25">
      <c r="A79" s="124">
        <v>24060000</v>
      </c>
      <c r="B79" s="125" t="s">
        <v>114</v>
      </c>
      <c r="C79" s="126">
        <f t="shared" si="30"/>
        <v>20248000</v>
      </c>
      <c r="D79" s="127">
        <f>SUM(D80:D82)</f>
        <v>20208000</v>
      </c>
      <c r="E79" s="127">
        <f t="shared" ref="E79:J79" si="35">SUM(E80:E82)</f>
        <v>0</v>
      </c>
      <c r="F79" s="126">
        <f t="shared" si="32"/>
        <v>20208000</v>
      </c>
      <c r="G79" s="127">
        <f t="shared" si="35"/>
        <v>40000</v>
      </c>
      <c r="H79" s="127">
        <f t="shared" si="35"/>
        <v>0</v>
      </c>
      <c r="I79" s="127">
        <f t="shared" si="35"/>
        <v>0</v>
      </c>
      <c r="J79" s="127">
        <f t="shared" si="35"/>
        <v>40000</v>
      </c>
    </row>
    <row r="80" spans="1:10" x14ac:dyDescent="0.25">
      <c r="A80" s="128">
        <v>24060300</v>
      </c>
      <c r="B80" s="129" t="s">
        <v>114</v>
      </c>
      <c r="C80" s="126">
        <f t="shared" si="30"/>
        <v>305000</v>
      </c>
      <c r="D80" s="130">
        <v>305000</v>
      </c>
      <c r="E80" s="130"/>
      <c r="F80" s="126">
        <f t="shared" si="32"/>
        <v>305000</v>
      </c>
      <c r="G80" s="130"/>
      <c r="H80" s="130"/>
      <c r="I80" s="130"/>
      <c r="J80" s="126">
        <f t="shared" si="33"/>
        <v>0</v>
      </c>
    </row>
    <row r="81" spans="1:10" ht="36" x14ac:dyDescent="0.25">
      <c r="A81" s="128">
        <v>24062100</v>
      </c>
      <c r="B81" s="129" t="s">
        <v>129</v>
      </c>
      <c r="C81" s="126">
        <f t="shared" si="30"/>
        <v>40000</v>
      </c>
      <c r="D81" s="130">
        <v>0</v>
      </c>
      <c r="E81" s="130"/>
      <c r="F81" s="126">
        <f t="shared" si="32"/>
        <v>0</v>
      </c>
      <c r="G81" s="130">
        <v>40000</v>
      </c>
      <c r="H81" s="130"/>
      <c r="I81" s="130"/>
      <c r="J81" s="126">
        <f t="shared" si="33"/>
        <v>40000</v>
      </c>
    </row>
    <row r="82" spans="1:10" ht="60" x14ac:dyDescent="0.25">
      <c r="A82" s="128">
        <v>24062200</v>
      </c>
      <c r="B82" s="129" t="s">
        <v>130</v>
      </c>
      <c r="C82" s="126">
        <f t="shared" si="30"/>
        <v>19903000</v>
      </c>
      <c r="D82" s="130">
        <v>19903000</v>
      </c>
      <c r="E82" s="130"/>
      <c r="F82" s="126">
        <f t="shared" si="32"/>
        <v>19903000</v>
      </c>
      <c r="G82" s="130"/>
      <c r="H82" s="130"/>
      <c r="I82" s="130"/>
      <c r="J82" s="126">
        <f t="shared" si="33"/>
        <v>0</v>
      </c>
    </row>
    <row r="83" spans="1:10" x14ac:dyDescent="0.25">
      <c r="A83" s="137">
        <v>25000000</v>
      </c>
      <c r="B83" s="138" t="s">
        <v>131</v>
      </c>
      <c r="C83" s="126">
        <f t="shared" si="30"/>
        <v>8542640</v>
      </c>
      <c r="D83" s="126">
        <f>SUM(D84)</f>
        <v>0</v>
      </c>
      <c r="E83" s="126">
        <f t="shared" ref="E83:J84" si="36">SUM(E84)</f>
        <v>0</v>
      </c>
      <c r="F83" s="126">
        <f t="shared" si="32"/>
        <v>0</v>
      </c>
      <c r="G83" s="126">
        <f t="shared" si="36"/>
        <v>8542640</v>
      </c>
      <c r="H83" s="126">
        <f t="shared" si="36"/>
        <v>0</v>
      </c>
      <c r="I83" s="126">
        <f t="shared" si="36"/>
        <v>0</v>
      </c>
      <c r="J83" s="126">
        <f t="shared" si="36"/>
        <v>8542640</v>
      </c>
    </row>
    <row r="84" spans="1:10" ht="24" x14ac:dyDescent="0.25">
      <c r="A84" s="137">
        <v>25010000</v>
      </c>
      <c r="B84" s="138" t="s">
        <v>132</v>
      </c>
      <c r="C84" s="126">
        <f t="shared" si="30"/>
        <v>8542640</v>
      </c>
      <c r="D84" s="126">
        <f>SUM(D85)</f>
        <v>0</v>
      </c>
      <c r="E84" s="126">
        <f t="shared" si="36"/>
        <v>0</v>
      </c>
      <c r="F84" s="126">
        <f t="shared" si="32"/>
        <v>0</v>
      </c>
      <c r="G84" s="126">
        <f t="shared" si="36"/>
        <v>8542640</v>
      </c>
      <c r="H84" s="126">
        <f t="shared" si="36"/>
        <v>0</v>
      </c>
      <c r="I84" s="126">
        <f t="shared" si="36"/>
        <v>0</v>
      </c>
      <c r="J84" s="126">
        <f t="shared" si="36"/>
        <v>8542640</v>
      </c>
    </row>
    <row r="85" spans="1:10" ht="24" x14ac:dyDescent="0.25">
      <c r="A85" s="139">
        <v>25010100</v>
      </c>
      <c r="B85" s="139" t="s">
        <v>133</v>
      </c>
      <c r="C85" s="126">
        <f t="shared" si="30"/>
        <v>8542640</v>
      </c>
      <c r="D85" s="140">
        <v>0</v>
      </c>
      <c r="E85" s="140"/>
      <c r="F85" s="126">
        <f t="shared" si="32"/>
        <v>0</v>
      </c>
      <c r="G85" s="140">
        <v>8542640</v>
      </c>
      <c r="H85" s="140"/>
      <c r="I85" s="140"/>
      <c r="J85" s="126">
        <f>SUM(G85:H85)</f>
        <v>8542640</v>
      </c>
    </row>
    <row r="86" spans="1:10" x14ac:dyDescent="0.25">
      <c r="A86" s="134">
        <v>30000000</v>
      </c>
      <c r="B86" s="135" t="s">
        <v>256</v>
      </c>
      <c r="C86" s="126">
        <f t="shared" si="30"/>
        <v>0</v>
      </c>
      <c r="D86" s="126">
        <f>SUM(D87)</f>
        <v>0</v>
      </c>
      <c r="E86" s="126">
        <f t="shared" ref="E86:J88" si="37">SUM(E87)</f>
        <v>0</v>
      </c>
      <c r="F86" s="126">
        <f t="shared" si="32"/>
        <v>0</v>
      </c>
      <c r="G86" s="126">
        <f t="shared" si="37"/>
        <v>0</v>
      </c>
      <c r="H86" s="126">
        <f t="shared" si="37"/>
        <v>0</v>
      </c>
      <c r="I86" s="126">
        <f t="shared" si="37"/>
        <v>0</v>
      </c>
      <c r="J86" s="126">
        <f t="shared" si="37"/>
        <v>0</v>
      </c>
    </row>
    <row r="87" spans="1:10" x14ac:dyDescent="0.25">
      <c r="A87" s="134">
        <v>31000000</v>
      </c>
      <c r="B87" s="135" t="s">
        <v>257</v>
      </c>
      <c r="C87" s="126">
        <f t="shared" si="30"/>
        <v>0</v>
      </c>
      <c r="D87" s="126">
        <f>SUM(D88)</f>
        <v>0</v>
      </c>
      <c r="E87" s="126">
        <f t="shared" si="37"/>
        <v>0</v>
      </c>
      <c r="F87" s="126">
        <f t="shared" si="32"/>
        <v>0</v>
      </c>
      <c r="G87" s="126">
        <f t="shared" si="37"/>
        <v>0</v>
      </c>
      <c r="H87" s="126">
        <f t="shared" si="37"/>
        <v>0</v>
      </c>
      <c r="I87" s="126">
        <f t="shared" si="37"/>
        <v>0</v>
      </c>
      <c r="J87" s="126">
        <f t="shared" si="37"/>
        <v>0</v>
      </c>
    </row>
    <row r="88" spans="1:10" ht="60" x14ac:dyDescent="0.25">
      <c r="A88" s="134">
        <v>31010000</v>
      </c>
      <c r="B88" s="135" t="s">
        <v>258</v>
      </c>
      <c r="C88" s="126">
        <f t="shared" si="30"/>
        <v>0</v>
      </c>
      <c r="D88" s="126">
        <f>SUM(D89)</f>
        <v>0</v>
      </c>
      <c r="E88" s="126">
        <f t="shared" si="37"/>
        <v>0</v>
      </c>
      <c r="F88" s="126">
        <f t="shared" si="32"/>
        <v>0</v>
      </c>
      <c r="G88" s="126">
        <f t="shared" si="37"/>
        <v>0</v>
      </c>
      <c r="H88" s="126">
        <f t="shared" si="37"/>
        <v>0</v>
      </c>
      <c r="I88" s="126">
        <f t="shared" si="37"/>
        <v>0</v>
      </c>
      <c r="J88" s="126">
        <f t="shared" si="37"/>
        <v>0</v>
      </c>
    </row>
    <row r="89" spans="1:10" ht="48" x14ac:dyDescent="0.25">
      <c r="A89" s="132">
        <v>31010200</v>
      </c>
      <c r="B89" s="133" t="s">
        <v>259</v>
      </c>
      <c r="C89" s="126">
        <f t="shared" si="30"/>
        <v>0</v>
      </c>
      <c r="D89" s="140"/>
      <c r="E89" s="140"/>
      <c r="F89" s="126">
        <f t="shared" si="32"/>
        <v>0</v>
      </c>
      <c r="G89" s="140"/>
      <c r="H89" s="140"/>
      <c r="I89" s="140"/>
      <c r="J89" s="126">
        <f t="shared" si="33"/>
        <v>0</v>
      </c>
    </row>
    <row r="90" spans="1:10" ht="24" x14ac:dyDescent="0.25">
      <c r="A90" s="137"/>
      <c r="B90" s="138" t="s">
        <v>134</v>
      </c>
      <c r="C90" s="126">
        <f t="shared" si="30"/>
        <v>564579540</v>
      </c>
      <c r="D90" s="126">
        <f>SUM(D9+D58+D86)</f>
        <v>555331600</v>
      </c>
      <c r="E90" s="126">
        <f t="shared" ref="E90:J90" si="38">SUM(E9+E58+E86)</f>
        <v>0</v>
      </c>
      <c r="F90" s="126">
        <f t="shared" si="32"/>
        <v>555331600</v>
      </c>
      <c r="G90" s="126">
        <f t="shared" si="38"/>
        <v>9247940</v>
      </c>
      <c r="H90" s="126">
        <f t="shared" si="38"/>
        <v>0</v>
      </c>
      <c r="I90" s="126">
        <f t="shared" si="38"/>
        <v>0</v>
      </c>
      <c r="J90" s="126">
        <f t="shared" si="38"/>
        <v>9247940</v>
      </c>
    </row>
    <row r="91" spans="1:10" x14ac:dyDescent="0.25">
      <c r="A91" s="137">
        <v>40000000</v>
      </c>
      <c r="B91" s="138" t="s">
        <v>135</v>
      </c>
      <c r="C91" s="126">
        <f t="shared" si="30"/>
        <v>144511445</v>
      </c>
      <c r="D91" s="126">
        <f>SUM(D92)</f>
        <v>131715945</v>
      </c>
      <c r="E91" s="126">
        <f t="shared" ref="E91:J91" si="39">SUM(E92)</f>
        <v>12795500</v>
      </c>
      <c r="F91" s="126">
        <f t="shared" si="32"/>
        <v>144511445</v>
      </c>
      <c r="G91" s="126">
        <f t="shared" si="39"/>
        <v>0</v>
      </c>
      <c r="H91" s="126">
        <f t="shared" si="39"/>
        <v>0</v>
      </c>
      <c r="I91" s="126">
        <f t="shared" si="39"/>
        <v>0</v>
      </c>
      <c r="J91" s="126">
        <f t="shared" si="39"/>
        <v>0</v>
      </c>
    </row>
    <row r="92" spans="1:10" x14ac:dyDescent="0.25">
      <c r="A92" s="124">
        <v>41000000</v>
      </c>
      <c r="B92" s="125" t="s">
        <v>136</v>
      </c>
      <c r="C92" s="126">
        <f t="shared" si="30"/>
        <v>144511445</v>
      </c>
      <c r="D92" s="127">
        <f>SUM(D93+D98)</f>
        <v>131715945</v>
      </c>
      <c r="E92" s="127">
        <f>SUM(E93+E98)</f>
        <v>12795500</v>
      </c>
      <c r="F92" s="126">
        <f t="shared" si="32"/>
        <v>144511445</v>
      </c>
      <c r="G92" s="127">
        <f>SUM(G93+G98)</f>
        <v>0</v>
      </c>
      <c r="H92" s="127">
        <f>SUM(H93+H98)</f>
        <v>0</v>
      </c>
      <c r="I92" s="127">
        <f>SUM(I93+I98)</f>
        <v>0</v>
      </c>
      <c r="J92" s="127">
        <f>SUM(J93+J98)</f>
        <v>0</v>
      </c>
    </row>
    <row r="93" spans="1:10" x14ac:dyDescent="0.25">
      <c r="A93" s="124">
        <v>41030000</v>
      </c>
      <c r="B93" s="125" t="s">
        <v>137</v>
      </c>
      <c r="C93" s="126">
        <f t="shared" si="30"/>
        <v>142342200</v>
      </c>
      <c r="D93" s="127">
        <f>SUM(D94:D97)</f>
        <v>129546700</v>
      </c>
      <c r="E93" s="127">
        <f>SUM(E94:E97)</f>
        <v>12795500</v>
      </c>
      <c r="F93" s="126">
        <f t="shared" si="32"/>
        <v>142342200</v>
      </c>
      <c r="G93" s="127">
        <f>SUM(G94:G97)</f>
        <v>0</v>
      </c>
      <c r="H93" s="127">
        <f>SUM(H94:H97)</f>
        <v>0</v>
      </c>
      <c r="I93" s="127">
        <f>SUM(I94:I97)</f>
        <v>0</v>
      </c>
      <c r="J93" s="127">
        <f>SUM(J94:J97)</f>
        <v>0</v>
      </c>
    </row>
    <row r="94" spans="1:10" ht="24" x14ac:dyDescent="0.25">
      <c r="A94" s="128">
        <v>41033900</v>
      </c>
      <c r="B94" s="129" t="s">
        <v>138</v>
      </c>
      <c r="C94" s="126">
        <f t="shared" si="30"/>
        <v>129546700</v>
      </c>
      <c r="D94" s="130">
        <v>129546700</v>
      </c>
      <c r="E94" s="130"/>
      <c r="F94" s="126">
        <f t="shared" si="32"/>
        <v>129546700</v>
      </c>
      <c r="G94" s="127"/>
      <c r="H94" s="127"/>
      <c r="I94" s="127"/>
      <c r="J94" s="126">
        <f t="shared" si="33"/>
        <v>0</v>
      </c>
    </row>
    <row r="95" spans="1:10" ht="36" x14ac:dyDescent="0.25">
      <c r="A95" s="128">
        <v>41035400</v>
      </c>
      <c r="B95" s="129" t="s">
        <v>384</v>
      </c>
      <c r="C95" s="126">
        <f t="shared" si="30"/>
        <v>839300</v>
      </c>
      <c r="D95" s="130"/>
      <c r="E95" s="130">
        <v>839300</v>
      </c>
      <c r="F95" s="126">
        <f t="shared" si="32"/>
        <v>839300</v>
      </c>
      <c r="G95" s="127"/>
      <c r="H95" s="127"/>
      <c r="I95" s="127"/>
      <c r="J95" s="126">
        <f t="shared" si="33"/>
        <v>0</v>
      </c>
    </row>
    <row r="96" spans="1:10" ht="48" x14ac:dyDescent="0.25">
      <c r="A96" s="128">
        <v>41036000</v>
      </c>
      <c r="B96" s="129" t="s">
        <v>382</v>
      </c>
      <c r="C96" s="126">
        <f t="shared" ref="C96:C97" si="40">SUM(F96+J96)</f>
        <v>2451400</v>
      </c>
      <c r="D96" s="130"/>
      <c r="E96" s="130">
        <v>2451400</v>
      </c>
      <c r="F96" s="126">
        <f t="shared" si="32"/>
        <v>2451400</v>
      </c>
      <c r="G96" s="127"/>
      <c r="H96" s="127"/>
      <c r="I96" s="127"/>
      <c r="J96" s="126">
        <f>SUM(G96:H96)</f>
        <v>0</v>
      </c>
    </row>
    <row r="97" spans="1:15" ht="36" x14ac:dyDescent="0.25">
      <c r="A97" s="128">
        <v>41036300</v>
      </c>
      <c r="B97" s="129" t="s">
        <v>383</v>
      </c>
      <c r="C97" s="126">
        <f t="shared" si="40"/>
        <v>9504800</v>
      </c>
      <c r="D97" s="130"/>
      <c r="E97" s="130">
        <v>9504800</v>
      </c>
      <c r="F97" s="126">
        <f t="shared" si="32"/>
        <v>9504800</v>
      </c>
      <c r="G97" s="127"/>
      <c r="H97" s="127"/>
      <c r="I97" s="127"/>
      <c r="J97" s="126">
        <f t="shared" ref="J97" si="41">SUM(G97:H97)</f>
        <v>0</v>
      </c>
    </row>
    <row r="98" spans="1:15" ht="24" x14ac:dyDescent="0.25">
      <c r="A98" s="124">
        <v>41050000</v>
      </c>
      <c r="B98" s="125" t="s">
        <v>139</v>
      </c>
      <c r="C98" s="126">
        <f t="shared" si="30"/>
        <v>2169245</v>
      </c>
      <c r="D98" s="127">
        <f>SUM(D99+D100)</f>
        <v>2169245</v>
      </c>
      <c r="E98" s="127">
        <f t="shared" ref="E98:J98" si="42">SUM(E99+E100)</f>
        <v>0</v>
      </c>
      <c r="F98" s="126">
        <f t="shared" si="32"/>
        <v>2169245</v>
      </c>
      <c r="G98" s="127">
        <f t="shared" si="42"/>
        <v>0</v>
      </c>
      <c r="H98" s="127">
        <f t="shared" si="42"/>
        <v>0</v>
      </c>
      <c r="I98" s="127">
        <f t="shared" si="42"/>
        <v>0</v>
      </c>
      <c r="J98" s="127">
        <f t="shared" si="42"/>
        <v>0</v>
      </c>
    </row>
    <row r="99" spans="1:15" ht="48" x14ac:dyDescent="0.25">
      <c r="A99" s="128">
        <v>41051000</v>
      </c>
      <c r="B99" s="129" t="s">
        <v>140</v>
      </c>
      <c r="C99" s="126">
        <f t="shared" si="30"/>
        <v>2026900</v>
      </c>
      <c r="D99" s="130">
        <v>2026900</v>
      </c>
      <c r="E99" s="130"/>
      <c r="F99" s="126">
        <f t="shared" si="32"/>
        <v>2026900</v>
      </c>
      <c r="G99" s="130"/>
      <c r="H99" s="130"/>
      <c r="I99" s="130"/>
      <c r="J99" s="126">
        <f t="shared" si="33"/>
        <v>0</v>
      </c>
    </row>
    <row r="100" spans="1:15" x14ac:dyDescent="0.25">
      <c r="A100" s="128">
        <v>41053900</v>
      </c>
      <c r="B100" s="129" t="s">
        <v>141</v>
      </c>
      <c r="C100" s="126">
        <f t="shared" si="30"/>
        <v>142345</v>
      </c>
      <c r="D100" s="130">
        <f>SUM(D101)</f>
        <v>142345</v>
      </c>
      <c r="E100" s="130">
        <f t="shared" ref="E100:J100" si="43">SUM(E101)</f>
        <v>0</v>
      </c>
      <c r="F100" s="126">
        <f t="shared" si="32"/>
        <v>142345</v>
      </c>
      <c r="G100" s="130">
        <f t="shared" si="43"/>
        <v>0</v>
      </c>
      <c r="H100" s="130">
        <f t="shared" si="43"/>
        <v>0</v>
      </c>
      <c r="I100" s="130">
        <f t="shared" si="43"/>
        <v>0</v>
      </c>
      <c r="J100" s="130">
        <f t="shared" si="43"/>
        <v>0</v>
      </c>
    </row>
    <row r="101" spans="1:15" x14ac:dyDescent="0.25">
      <c r="A101" s="128"/>
      <c r="B101" s="129" t="s">
        <v>142</v>
      </c>
      <c r="C101" s="126">
        <f t="shared" si="30"/>
        <v>142345</v>
      </c>
      <c r="D101" s="130">
        <f>SUM(D102:D104)</f>
        <v>142345</v>
      </c>
      <c r="E101" s="130"/>
      <c r="F101" s="126">
        <f t="shared" si="32"/>
        <v>142345</v>
      </c>
      <c r="G101" s="130">
        <v>0</v>
      </c>
      <c r="H101" s="130"/>
      <c r="I101" s="130"/>
      <c r="J101" s="126">
        <f t="shared" si="33"/>
        <v>0</v>
      </c>
    </row>
    <row r="102" spans="1:15" ht="36" x14ac:dyDescent="0.25">
      <c r="A102" s="128"/>
      <c r="B102" s="129" t="s">
        <v>143</v>
      </c>
      <c r="C102" s="126">
        <f t="shared" si="30"/>
        <v>13420</v>
      </c>
      <c r="D102" s="130">
        <v>13420</v>
      </c>
      <c r="E102" s="130"/>
      <c r="F102" s="126">
        <f t="shared" si="32"/>
        <v>13420</v>
      </c>
      <c r="G102" s="130"/>
      <c r="H102" s="130"/>
      <c r="I102" s="130"/>
      <c r="J102" s="126">
        <f>SUM(G102:H102)</f>
        <v>0</v>
      </c>
    </row>
    <row r="103" spans="1:15" ht="24" x14ac:dyDescent="0.25">
      <c r="A103" s="128"/>
      <c r="B103" s="129" t="s">
        <v>144</v>
      </c>
      <c r="C103" s="126">
        <f t="shared" si="30"/>
        <v>56925</v>
      </c>
      <c r="D103" s="130">
        <v>56925</v>
      </c>
      <c r="E103" s="130"/>
      <c r="F103" s="126">
        <f t="shared" si="32"/>
        <v>56925</v>
      </c>
      <c r="G103" s="130"/>
      <c r="H103" s="130"/>
      <c r="I103" s="130"/>
      <c r="J103" s="126">
        <f t="shared" si="33"/>
        <v>0</v>
      </c>
    </row>
    <row r="104" spans="1:15" x14ac:dyDescent="0.25">
      <c r="A104" s="128"/>
      <c r="B104" s="129" t="s">
        <v>145</v>
      </c>
      <c r="C104" s="126">
        <f t="shared" si="30"/>
        <v>72000</v>
      </c>
      <c r="D104" s="130">
        <v>72000</v>
      </c>
      <c r="E104" s="130"/>
      <c r="F104" s="126">
        <f t="shared" si="32"/>
        <v>72000</v>
      </c>
      <c r="G104" s="130"/>
      <c r="H104" s="130"/>
      <c r="I104" s="130"/>
      <c r="J104" s="126">
        <f t="shared" si="33"/>
        <v>0</v>
      </c>
    </row>
    <row r="105" spans="1:15" x14ac:dyDescent="0.25">
      <c r="A105" s="123"/>
      <c r="B105" s="138" t="s">
        <v>146</v>
      </c>
      <c r="C105" s="126">
        <f t="shared" si="30"/>
        <v>709090985</v>
      </c>
      <c r="D105" s="126">
        <f>SUM(D90+D91)</f>
        <v>687047545</v>
      </c>
      <c r="E105" s="126">
        <f t="shared" ref="E105:J105" si="44">SUM(E90+E91)</f>
        <v>12795500</v>
      </c>
      <c r="F105" s="126">
        <f t="shared" si="44"/>
        <v>699843045</v>
      </c>
      <c r="G105" s="126">
        <f t="shared" si="44"/>
        <v>9247940</v>
      </c>
      <c r="H105" s="126">
        <f t="shared" si="44"/>
        <v>0</v>
      </c>
      <c r="I105" s="126">
        <f t="shared" si="44"/>
        <v>0</v>
      </c>
      <c r="J105" s="126">
        <f t="shared" si="44"/>
        <v>9247940</v>
      </c>
    </row>
    <row r="107" spans="1:15" x14ac:dyDescent="0.25">
      <c r="D107" s="118"/>
    </row>
    <row r="108" spans="1:15" ht="18.75" x14ac:dyDescent="0.3">
      <c r="B108" s="44" t="s">
        <v>245</v>
      </c>
      <c r="D108" s="44"/>
      <c r="E108" s="44"/>
      <c r="F108" s="44"/>
      <c r="G108" s="44" t="s">
        <v>246</v>
      </c>
      <c r="H108" s="44"/>
      <c r="I108" s="44"/>
      <c r="O108" s="44"/>
    </row>
    <row r="112" spans="1:15" x14ac:dyDescent="0.25">
      <c r="G112" s="53"/>
      <c r="H112" s="53"/>
      <c r="I112" s="53"/>
    </row>
    <row r="114" spans="2:2" x14ac:dyDescent="0.25">
      <c r="B114" s="53"/>
    </row>
  </sheetData>
  <mergeCells count="6">
    <mergeCell ref="A3:J3"/>
    <mergeCell ref="A6:A7"/>
    <mergeCell ref="B6:B7"/>
    <mergeCell ref="C6:C7"/>
    <mergeCell ref="G6:J6"/>
    <mergeCell ref="D6:F6"/>
  </mergeCells>
  <pageMargins left="0.70866141732283472" right="0.31496062992125984" top="0.55118110236220474" bottom="0.55118110236220474" header="0.11811023622047245" footer="0.11811023622047245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9"/>
  <sheetViews>
    <sheetView workbookViewId="0">
      <selection activeCell="M3" sqref="M3"/>
    </sheetView>
  </sheetViews>
  <sheetFormatPr defaultRowHeight="15" x14ac:dyDescent="0.25"/>
  <cols>
    <col min="1" max="1" width="10.85546875" customWidth="1"/>
    <col min="2" max="2" width="51.140625" customWidth="1"/>
    <col min="3" max="4" width="14.85546875" customWidth="1"/>
    <col min="5" max="5" width="14.140625" customWidth="1"/>
    <col min="6" max="6" width="14.5703125" customWidth="1"/>
    <col min="7" max="7" width="15.28515625" customWidth="1"/>
    <col min="8" max="8" width="13.7109375" customWidth="1"/>
    <col min="9" max="9" width="14.85546875" customWidth="1"/>
    <col min="10" max="10" width="14.140625" customWidth="1"/>
    <col min="11" max="11" width="12.5703125" customWidth="1"/>
    <col min="12" max="12" width="14.7109375" customWidth="1"/>
  </cols>
  <sheetData>
    <row r="1" spans="1:12" ht="18.75" x14ac:dyDescent="0.25">
      <c r="A1" s="55"/>
      <c r="B1" s="55"/>
      <c r="C1" s="16"/>
      <c r="D1" s="16"/>
      <c r="E1" s="16"/>
      <c r="F1" s="16"/>
      <c r="G1" s="16"/>
      <c r="H1" s="16"/>
      <c r="I1" s="16" t="s">
        <v>150</v>
      </c>
      <c r="J1" s="16"/>
      <c r="K1" s="16"/>
      <c r="L1" s="16"/>
    </row>
    <row r="2" spans="1:12" ht="18.75" x14ac:dyDescent="0.25">
      <c r="A2" s="55"/>
      <c r="B2" s="55"/>
      <c r="C2" s="16"/>
      <c r="D2" s="16"/>
      <c r="E2" s="16"/>
      <c r="F2" s="16"/>
      <c r="G2" s="16"/>
      <c r="H2" s="16"/>
      <c r="I2" s="16" t="s">
        <v>391</v>
      </c>
      <c r="J2" s="16"/>
      <c r="K2" s="16"/>
      <c r="L2" s="16"/>
    </row>
    <row r="3" spans="1:12" ht="18.75" x14ac:dyDescent="0.25">
      <c r="A3" s="161" t="s">
        <v>364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</row>
    <row r="4" spans="1:12" ht="15.75" customHeight="1" x14ac:dyDescent="0.3">
      <c r="A4" s="162" t="s">
        <v>365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</row>
    <row r="5" spans="1:12" x14ac:dyDescent="0.25">
      <c r="A5" s="163" t="s">
        <v>354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</row>
    <row r="6" spans="1:12" x14ac:dyDescent="0.25">
      <c r="A6" s="56"/>
      <c r="B6" s="56"/>
      <c r="C6" s="55"/>
      <c r="D6" s="55"/>
      <c r="E6" s="55"/>
      <c r="F6" s="56"/>
      <c r="G6" s="56"/>
      <c r="H6" s="56"/>
      <c r="I6" s="56"/>
      <c r="J6" s="56"/>
      <c r="K6" s="56"/>
      <c r="L6" s="57" t="s">
        <v>275</v>
      </c>
    </row>
    <row r="7" spans="1:12" ht="15.75" customHeight="1" x14ac:dyDescent="0.25">
      <c r="A7" s="156" t="s">
        <v>63</v>
      </c>
      <c r="B7" s="156" t="s">
        <v>151</v>
      </c>
      <c r="C7" s="165" t="s">
        <v>361</v>
      </c>
      <c r="D7" s="166"/>
      <c r="E7" s="167"/>
      <c r="F7" s="165" t="s">
        <v>9</v>
      </c>
      <c r="G7" s="166"/>
      <c r="H7" s="167"/>
      <c r="I7" s="159" t="s">
        <v>10</v>
      </c>
      <c r="J7" s="164"/>
      <c r="K7" s="164"/>
      <c r="L7" s="160"/>
    </row>
    <row r="8" spans="1:12" ht="15.75" customHeight="1" x14ac:dyDescent="0.25">
      <c r="A8" s="156"/>
      <c r="B8" s="156"/>
      <c r="C8" s="156" t="s">
        <v>359</v>
      </c>
      <c r="D8" s="156" t="s">
        <v>362</v>
      </c>
      <c r="E8" s="156" t="s">
        <v>358</v>
      </c>
      <c r="F8" s="156" t="s">
        <v>359</v>
      </c>
      <c r="G8" s="156" t="s">
        <v>362</v>
      </c>
      <c r="H8" s="156" t="s">
        <v>358</v>
      </c>
      <c r="I8" s="157" t="s">
        <v>359</v>
      </c>
      <c r="J8" s="159" t="s">
        <v>362</v>
      </c>
      <c r="K8" s="160"/>
      <c r="L8" s="157" t="s">
        <v>358</v>
      </c>
    </row>
    <row r="9" spans="1:12" ht="24" x14ac:dyDescent="0.25">
      <c r="A9" s="156"/>
      <c r="B9" s="156"/>
      <c r="C9" s="156"/>
      <c r="D9" s="156"/>
      <c r="E9" s="156"/>
      <c r="F9" s="156"/>
      <c r="G9" s="156"/>
      <c r="H9" s="156"/>
      <c r="I9" s="158"/>
      <c r="J9" s="120" t="s">
        <v>65</v>
      </c>
      <c r="K9" s="120" t="s">
        <v>363</v>
      </c>
      <c r="L9" s="158"/>
    </row>
    <row r="10" spans="1:12" x14ac:dyDescent="0.25">
      <c r="A10" s="58">
        <v>1</v>
      </c>
      <c r="B10" s="58">
        <v>2</v>
      </c>
      <c r="C10" s="58">
        <v>3</v>
      </c>
      <c r="D10" s="58"/>
      <c r="E10" s="58"/>
      <c r="F10" s="58">
        <v>4</v>
      </c>
      <c r="G10" s="58"/>
      <c r="H10" s="58"/>
      <c r="I10" s="58">
        <v>5</v>
      </c>
      <c r="J10" s="58"/>
      <c r="K10" s="58"/>
      <c r="L10" s="58">
        <v>6</v>
      </c>
    </row>
    <row r="11" spans="1:12" x14ac:dyDescent="0.25">
      <c r="A11" s="142" t="s">
        <v>276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</row>
    <row r="12" spans="1:12" x14ac:dyDescent="0.25">
      <c r="A12" s="143">
        <v>200000</v>
      </c>
      <c r="B12" s="144" t="s">
        <v>152</v>
      </c>
      <c r="C12" s="145">
        <f t="shared" ref="C12:C32" si="0">SUM(D12:E12)</f>
        <v>50667660</v>
      </c>
      <c r="D12" s="145">
        <f>SUM(G12+J12)</f>
        <v>5273600</v>
      </c>
      <c r="E12" s="145">
        <f>SUM(H12+L12)</f>
        <v>45394060</v>
      </c>
      <c r="F12" s="145">
        <f>SUM(F17)+F13</f>
        <v>-48871600</v>
      </c>
      <c r="G12" s="145">
        <f t="shared" ref="G12" si="1">SUM(G17)+G13</f>
        <v>-2451400</v>
      </c>
      <c r="H12" s="145">
        <f>SUM(H17)+H13</f>
        <v>-51323000</v>
      </c>
      <c r="I12" s="145">
        <f t="shared" ref="I12:J12" si="2">SUM(I17)+I13</f>
        <v>88992060</v>
      </c>
      <c r="J12" s="145">
        <f t="shared" si="2"/>
        <v>7725000</v>
      </c>
      <c r="K12" s="145">
        <f t="shared" ref="K12" si="3">SUM(K17)+K13</f>
        <v>2451400</v>
      </c>
      <c r="L12" s="145">
        <f>SUM(I12:J12)</f>
        <v>96717060</v>
      </c>
    </row>
    <row r="13" spans="1:12" ht="20.25" customHeight="1" x14ac:dyDescent="0.25">
      <c r="A13" s="113">
        <v>202000</v>
      </c>
      <c r="B13" s="28" t="s">
        <v>277</v>
      </c>
      <c r="C13" s="145">
        <f t="shared" si="0"/>
        <v>40120460</v>
      </c>
      <c r="D13" s="145">
        <f t="shared" ref="D13:D33" si="4">SUM(G13+J13)</f>
        <v>0</v>
      </c>
      <c r="E13" s="145">
        <f t="shared" ref="E13:E33" si="5">SUM(H13+L13)</f>
        <v>40120460</v>
      </c>
      <c r="F13" s="23">
        <f>SUM(F14)</f>
        <v>0</v>
      </c>
      <c r="G13" s="23">
        <f t="shared" ref="G13:K13" si="6">SUM(G14)</f>
        <v>0</v>
      </c>
      <c r="H13" s="23">
        <f t="shared" si="6"/>
        <v>0</v>
      </c>
      <c r="I13" s="23">
        <f t="shared" si="6"/>
        <v>40120460</v>
      </c>
      <c r="J13" s="23">
        <f t="shared" si="6"/>
        <v>0</v>
      </c>
      <c r="K13" s="23">
        <f t="shared" si="6"/>
        <v>0</v>
      </c>
      <c r="L13" s="145">
        <f t="shared" ref="L13:L33" si="7">SUM(I13:J13)</f>
        <v>40120460</v>
      </c>
    </row>
    <row r="14" spans="1:12" x14ac:dyDescent="0.25">
      <c r="A14" s="113">
        <v>202200</v>
      </c>
      <c r="B14" s="28" t="s">
        <v>278</v>
      </c>
      <c r="C14" s="145">
        <f t="shared" si="0"/>
        <v>40120460</v>
      </c>
      <c r="D14" s="145">
        <f t="shared" si="4"/>
        <v>0</v>
      </c>
      <c r="E14" s="145">
        <f t="shared" si="5"/>
        <v>40120460</v>
      </c>
      <c r="F14" s="23">
        <f>SUM(F15:F16)</f>
        <v>0</v>
      </c>
      <c r="G14" s="23">
        <f t="shared" ref="G14:K14" si="8">SUM(G15:G16)</f>
        <v>0</v>
      </c>
      <c r="H14" s="23">
        <f t="shared" si="8"/>
        <v>0</v>
      </c>
      <c r="I14" s="23">
        <f t="shared" si="8"/>
        <v>40120460</v>
      </c>
      <c r="J14" s="23">
        <f t="shared" si="8"/>
        <v>0</v>
      </c>
      <c r="K14" s="23">
        <f t="shared" si="8"/>
        <v>0</v>
      </c>
      <c r="L14" s="145">
        <f t="shared" si="7"/>
        <v>40120460</v>
      </c>
    </row>
    <row r="15" spans="1:12" x14ac:dyDescent="0.25">
      <c r="A15" s="30">
        <v>202210</v>
      </c>
      <c r="B15" s="9" t="s">
        <v>279</v>
      </c>
      <c r="C15" s="145">
        <f t="shared" si="0"/>
        <v>40140000</v>
      </c>
      <c r="D15" s="145">
        <f t="shared" si="4"/>
        <v>0</v>
      </c>
      <c r="E15" s="145">
        <f t="shared" si="5"/>
        <v>40140000</v>
      </c>
      <c r="F15" s="29">
        <v>0</v>
      </c>
      <c r="G15" s="29"/>
      <c r="H15" s="145">
        <f t="shared" ref="H15:H32" si="9">SUM(F15:G15)</f>
        <v>0</v>
      </c>
      <c r="I15" s="29">
        <v>40140000</v>
      </c>
      <c r="J15" s="29"/>
      <c r="K15" s="29"/>
      <c r="L15" s="145">
        <f t="shared" si="7"/>
        <v>40140000</v>
      </c>
    </row>
    <row r="16" spans="1:12" x14ac:dyDescent="0.25">
      <c r="A16" s="30">
        <v>202220</v>
      </c>
      <c r="B16" s="9" t="s">
        <v>280</v>
      </c>
      <c r="C16" s="145">
        <f t="shared" si="0"/>
        <v>-19540</v>
      </c>
      <c r="D16" s="145">
        <f t="shared" si="4"/>
        <v>0</v>
      </c>
      <c r="E16" s="145">
        <f t="shared" si="5"/>
        <v>-19540</v>
      </c>
      <c r="F16" s="29">
        <v>0</v>
      </c>
      <c r="G16" s="29"/>
      <c r="H16" s="145">
        <f t="shared" si="9"/>
        <v>0</v>
      </c>
      <c r="I16" s="29">
        <v>-19540</v>
      </c>
      <c r="J16" s="29"/>
      <c r="K16" s="29"/>
      <c r="L16" s="145">
        <f t="shared" si="7"/>
        <v>-19540</v>
      </c>
    </row>
    <row r="17" spans="1:17" ht="31.5" customHeight="1" x14ac:dyDescent="0.25">
      <c r="A17" s="143">
        <v>208000</v>
      </c>
      <c r="B17" s="150" t="s">
        <v>281</v>
      </c>
      <c r="C17" s="145">
        <f t="shared" si="0"/>
        <v>10547200</v>
      </c>
      <c r="D17" s="145">
        <f t="shared" si="4"/>
        <v>5273600</v>
      </c>
      <c r="E17" s="145">
        <f t="shared" si="5"/>
        <v>5273600</v>
      </c>
      <c r="F17" s="145">
        <f>SUM(F19:F19)</f>
        <v>-48871600</v>
      </c>
      <c r="G17" s="145">
        <f>SUM(G18:G19)</f>
        <v>-2451400</v>
      </c>
      <c r="H17" s="145">
        <f>SUM(H18:H19)</f>
        <v>-51323000</v>
      </c>
      <c r="I17" s="145">
        <f>SUM(I18:I19)</f>
        <v>48871600</v>
      </c>
      <c r="J17" s="145">
        <f t="shared" ref="J17" si="10">SUM(J18:J19)</f>
        <v>7725000</v>
      </c>
      <c r="K17" s="145">
        <f>SUM(K18:K19)</f>
        <v>2451400</v>
      </c>
      <c r="L17" s="145">
        <f t="shared" si="7"/>
        <v>56596600</v>
      </c>
    </row>
    <row r="18" spans="1:17" ht="31.5" customHeight="1" x14ac:dyDescent="0.25">
      <c r="A18" s="146">
        <v>208100</v>
      </c>
      <c r="B18" s="151" t="s">
        <v>385</v>
      </c>
      <c r="C18" s="145">
        <f t="shared" si="0"/>
        <v>10547200</v>
      </c>
      <c r="D18" s="145">
        <f t="shared" si="4"/>
        <v>5273600</v>
      </c>
      <c r="E18" s="145">
        <f t="shared" si="5"/>
        <v>5273600</v>
      </c>
      <c r="F18" s="145">
        <v>0</v>
      </c>
      <c r="G18" s="145">
        <v>0</v>
      </c>
      <c r="H18" s="145">
        <v>0</v>
      </c>
      <c r="I18" s="145">
        <v>0</v>
      </c>
      <c r="J18" s="50">
        <v>5273600</v>
      </c>
      <c r="K18" s="145"/>
      <c r="L18" s="145">
        <f t="shared" si="7"/>
        <v>5273600</v>
      </c>
    </row>
    <row r="19" spans="1:17" ht="25.5" x14ac:dyDescent="0.25">
      <c r="A19" s="146">
        <v>208400</v>
      </c>
      <c r="B19" s="151" t="s">
        <v>282</v>
      </c>
      <c r="C19" s="145">
        <f t="shared" si="0"/>
        <v>0</v>
      </c>
      <c r="D19" s="145">
        <f t="shared" si="4"/>
        <v>0</v>
      </c>
      <c r="E19" s="145">
        <f t="shared" si="5"/>
        <v>0</v>
      </c>
      <c r="F19" s="50">
        <v>-48871600</v>
      </c>
      <c r="G19" s="50">
        <v>-2451400</v>
      </c>
      <c r="H19" s="145">
        <f t="shared" si="9"/>
        <v>-51323000</v>
      </c>
      <c r="I19" s="50">
        <v>48871600</v>
      </c>
      <c r="J19" s="50">
        <v>2451400</v>
      </c>
      <c r="K19" s="50">
        <v>2451400</v>
      </c>
      <c r="L19" s="145">
        <f t="shared" si="7"/>
        <v>51323000</v>
      </c>
    </row>
    <row r="20" spans="1:17" ht="18.75" x14ac:dyDescent="0.3">
      <c r="A20" s="147" t="s">
        <v>247</v>
      </c>
      <c r="B20" s="110" t="s">
        <v>153</v>
      </c>
      <c r="C20" s="145">
        <f t="shared" si="0"/>
        <v>50667660</v>
      </c>
      <c r="D20" s="145">
        <f t="shared" si="4"/>
        <v>5273600</v>
      </c>
      <c r="E20" s="145">
        <f t="shared" si="5"/>
        <v>45394060</v>
      </c>
      <c r="F20" s="145">
        <f>SUM(F12)</f>
        <v>-48871600</v>
      </c>
      <c r="G20" s="145">
        <f t="shared" ref="G20:K20" si="11">SUM(G12)</f>
        <v>-2451400</v>
      </c>
      <c r="H20" s="145">
        <f t="shared" si="11"/>
        <v>-51323000</v>
      </c>
      <c r="I20" s="145">
        <f t="shared" si="11"/>
        <v>88992060</v>
      </c>
      <c r="J20" s="145">
        <f t="shared" si="11"/>
        <v>7725000</v>
      </c>
      <c r="K20" s="145">
        <f t="shared" si="11"/>
        <v>2451400</v>
      </c>
      <c r="L20" s="145">
        <f t="shared" si="7"/>
        <v>96717060</v>
      </c>
      <c r="Q20" s="44"/>
    </row>
    <row r="21" spans="1:17" x14ac:dyDescent="0.25">
      <c r="A21" s="142" t="s">
        <v>283</v>
      </c>
      <c r="B21" s="142"/>
      <c r="C21" s="145"/>
      <c r="D21" s="145"/>
      <c r="E21" s="145">
        <f t="shared" si="5"/>
        <v>0</v>
      </c>
      <c r="F21" s="142"/>
      <c r="G21" s="142"/>
      <c r="H21" s="145"/>
      <c r="I21" s="142"/>
      <c r="J21" s="142"/>
      <c r="K21" s="142"/>
      <c r="L21" s="145"/>
    </row>
    <row r="22" spans="1:17" x14ac:dyDescent="0.25">
      <c r="A22" s="52">
        <v>400000</v>
      </c>
      <c r="B22" s="28" t="s">
        <v>284</v>
      </c>
      <c r="C22" s="145">
        <f t="shared" si="0"/>
        <v>40120460</v>
      </c>
      <c r="D22" s="145">
        <f t="shared" si="4"/>
        <v>0</v>
      </c>
      <c r="E22" s="145">
        <f t="shared" si="5"/>
        <v>40120460</v>
      </c>
      <c r="F22" s="23">
        <f>SUM(F23+F26)</f>
        <v>0</v>
      </c>
      <c r="G22" s="23">
        <f>SUM(G23+G26)</f>
        <v>0</v>
      </c>
      <c r="H22" s="23">
        <f t="shared" ref="H22:K22" si="12">SUM(H23+H26)</f>
        <v>0</v>
      </c>
      <c r="I22" s="23">
        <f>SUM(I23+I26)</f>
        <v>40120460</v>
      </c>
      <c r="J22" s="23">
        <f t="shared" si="12"/>
        <v>0</v>
      </c>
      <c r="K22" s="23">
        <f t="shared" si="12"/>
        <v>0</v>
      </c>
      <c r="L22" s="145">
        <f t="shared" si="7"/>
        <v>40120460</v>
      </c>
    </row>
    <row r="23" spans="1:17" x14ac:dyDescent="0.25">
      <c r="A23" s="52">
        <v>401000</v>
      </c>
      <c r="B23" s="22" t="s">
        <v>285</v>
      </c>
      <c r="C23" s="145">
        <f t="shared" si="0"/>
        <v>40140000</v>
      </c>
      <c r="D23" s="145">
        <f t="shared" si="4"/>
        <v>0</v>
      </c>
      <c r="E23" s="145">
        <f t="shared" si="5"/>
        <v>40140000</v>
      </c>
      <c r="F23" s="23">
        <f t="shared" ref="F23:H23" si="13">SUM(F24)</f>
        <v>0</v>
      </c>
      <c r="G23" s="23">
        <f t="shared" si="13"/>
        <v>0</v>
      </c>
      <c r="H23" s="23">
        <f t="shared" si="13"/>
        <v>0</v>
      </c>
      <c r="I23" s="23">
        <f>SUM(I24)</f>
        <v>40140000</v>
      </c>
      <c r="J23" s="23">
        <f t="shared" ref="J23:K23" si="14">SUM(J24)</f>
        <v>0</v>
      </c>
      <c r="K23" s="23">
        <f t="shared" si="14"/>
        <v>0</v>
      </c>
      <c r="L23" s="145">
        <f t="shared" si="7"/>
        <v>40140000</v>
      </c>
    </row>
    <row r="24" spans="1:17" x14ac:dyDescent="0.25">
      <c r="A24" s="25">
        <v>401100</v>
      </c>
      <c r="B24" s="26" t="s">
        <v>286</v>
      </c>
      <c r="C24" s="145">
        <f t="shared" si="0"/>
        <v>40140000</v>
      </c>
      <c r="D24" s="145">
        <f t="shared" si="4"/>
        <v>0</v>
      </c>
      <c r="E24" s="145">
        <f t="shared" si="5"/>
        <v>40140000</v>
      </c>
      <c r="F24" s="29">
        <f t="shared" ref="F24:H24" si="15">SUM(F25)</f>
        <v>0</v>
      </c>
      <c r="G24" s="29">
        <f t="shared" si="15"/>
        <v>0</v>
      </c>
      <c r="H24" s="29">
        <f t="shared" si="15"/>
        <v>0</v>
      </c>
      <c r="I24" s="29">
        <f>SUM(I25)</f>
        <v>40140000</v>
      </c>
      <c r="J24" s="29">
        <f t="shared" ref="J24:K24" si="16">SUM(J25)</f>
        <v>0</v>
      </c>
      <c r="K24" s="29">
        <f t="shared" si="16"/>
        <v>0</v>
      </c>
      <c r="L24" s="145">
        <f t="shared" si="7"/>
        <v>40140000</v>
      </c>
    </row>
    <row r="25" spans="1:17" x14ac:dyDescent="0.25">
      <c r="A25" s="25">
        <v>401101</v>
      </c>
      <c r="B25" s="26" t="s">
        <v>287</v>
      </c>
      <c r="C25" s="145">
        <f t="shared" si="0"/>
        <v>40140000</v>
      </c>
      <c r="D25" s="145">
        <f t="shared" si="4"/>
        <v>0</v>
      </c>
      <c r="E25" s="145">
        <f t="shared" si="5"/>
        <v>40140000</v>
      </c>
      <c r="F25" s="29">
        <v>0</v>
      </c>
      <c r="G25" s="29"/>
      <c r="H25" s="145">
        <f t="shared" si="9"/>
        <v>0</v>
      </c>
      <c r="I25" s="29">
        <v>40140000</v>
      </c>
      <c r="J25" s="29"/>
      <c r="K25" s="29"/>
      <c r="L25" s="145">
        <f t="shared" si="7"/>
        <v>40140000</v>
      </c>
    </row>
    <row r="26" spans="1:17" x14ac:dyDescent="0.25">
      <c r="A26" s="52">
        <v>402000</v>
      </c>
      <c r="B26" s="22" t="s">
        <v>288</v>
      </c>
      <c r="C26" s="145">
        <f t="shared" si="0"/>
        <v>-19540</v>
      </c>
      <c r="D26" s="145">
        <f t="shared" si="4"/>
        <v>0</v>
      </c>
      <c r="E26" s="145">
        <f t="shared" si="5"/>
        <v>-19540</v>
      </c>
      <c r="F26" s="23">
        <f t="shared" ref="F26:H26" si="17">SUM(F27)</f>
        <v>0</v>
      </c>
      <c r="G26" s="23">
        <f t="shared" si="17"/>
        <v>0</v>
      </c>
      <c r="H26" s="23">
        <f t="shared" si="17"/>
        <v>0</v>
      </c>
      <c r="I26" s="23">
        <f>SUM(I27)</f>
        <v>-19540</v>
      </c>
      <c r="J26" s="23">
        <f t="shared" ref="J26:K26" si="18">SUM(J27)</f>
        <v>0</v>
      </c>
      <c r="K26" s="23">
        <f t="shared" si="18"/>
        <v>0</v>
      </c>
      <c r="L26" s="145">
        <f t="shared" si="7"/>
        <v>-19540</v>
      </c>
    </row>
    <row r="27" spans="1:17" x14ac:dyDescent="0.25">
      <c r="A27" s="25">
        <v>402100</v>
      </c>
      <c r="B27" s="26" t="s">
        <v>289</v>
      </c>
      <c r="C27" s="145">
        <f t="shared" si="0"/>
        <v>-19540</v>
      </c>
      <c r="D27" s="145">
        <f t="shared" si="4"/>
        <v>0</v>
      </c>
      <c r="E27" s="145">
        <f t="shared" si="5"/>
        <v>-19540</v>
      </c>
      <c r="F27" s="29">
        <f t="shared" ref="F27:H27" si="19">SUM(F28)</f>
        <v>0</v>
      </c>
      <c r="G27" s="29">
        <f t="shared" si="19"/>
        <v>0</v>
      </c>
      <c r="H27" s="29">
        <f t="shared" si="19"/>
        <v>0</v>
      </c>
      <c r="I27" s="29">
        <f>SUM(I28)</f>
        <v>-19540</v>
      </c>
      <c r="J27" s="29">
        <f t="shared" ref="J27:K27" si="20">SUM(J28)</f>
        <v>0</v>
      </c>
      <c r="K27" s="29">
        <f t="shared" si="20"/>
        <v>0</v>
      </c>
      <c r="L27" s="145">
        <f t="shared" si="7"/>
        <v>-19540</v>
      </c>
    </row>
    <row r="28" spans="1:17" x14ac:dyDescent="0.25">
      <c r="A28" s="25">
        <v>402101</v>
      </c>
      <c r="B28" s="26" t="s">
        <v>287</v>
      </c>
      <c r="C28" s="145">
        <f t="shared" si="0"/>
        <v>-19540</v>
      </c>
      <c r="D28" s="145">
        <f t="shared" si="4"/>
        <v>0</v>
      </c>
      <c r="E28" s="145">
        <f t="shared" si="5"/>
        <v>-19540</v>
      </c>
      <c r="F28" s="29"/>
      <c r="G28" s="29"/>
      <c r="H28" s="145">
        <f t="shared" si="9"/>
        <v>0</v>
      </c>
      <c r="I28" s="29">
        <v>-19540</v>
      </c>
      <c r="J28" s="29"/>
      <c r="K28" s="29"/>
      <c r="L28" s="145">
        <f t="shared" si="7"/>
        <v>-19540</v>
      </c>
    </row>
    <row r="29" spans="1:17" x14ac:dyDescent="0.25">
      <c r="A29" s="143">
        <v>600000</v>
      </c>
      <c r="B29" s="150" t="s">
        <v>154</v>
      </c>
      <c r="C29" s="145">
        <f t="shared" si="0"/>
        <v>10547200</v>
      </c>
      <c r="D29" s="145">
        <f t="shared" si="4"/>
        <v>5273600</v>
      </c>
      <c r="E29" s="145">
        <f t="shared" si="5"/>
        <v>5273600</v>
      </c>
      <c r="F29" s="145">
        <f>SUM(F30)</f>
        <v>-48871600</v>
      </c>
      <c r="G29" s="145">
        <f t="shared" ref="G29:K29" si="21">SUM(G30)</f>
        <v>-2451400</v>
      </c>
      <c r="H29" s="145">
        <f>SUM(H30)</f>
        <v>-51323000</v>
      </c>
      <c r="I29" s="145">
        <f t="shared" si="21"/>
        <v>48871600</v>
      </c>
      <c r="J29" s="145">
        <f t="shared" si="21"/>
        <v>7725000</v>
      </c>
      <c r="K29" s="145">
        <f t="shared" si="21"/>
        <v>2451400</v>
      </c>
      <c r="L29" s="145">
        <f t="shared" si="7"/>
        <v>56596600</v>
      </c>
    </row>
    <row r="30" spans="1:17" x14ac:dyDescent="0.25">
      <c r="A30" s="146">
        <v>602000</v>
      </c>
      <c r="B30" s="151" t="s">
        <v>290</v>
      </c>
      <c r="C30" s="145">
        <f t="shared" si="0"/>
        <v>10547200</v>
      </c>
      <c r="D30" s="145">
        <f t="shared" si="4"/>
        <v>5273600</v>
      </c>
      <c r="E30" s="145">
        <f t="shared" si="5"/>
        <v>5273600</v>
      </c>
      <c r="F30" s="50">
        <f>SUM(F31:F32)</f>
        <v>-48871600</v>
      </c>
      <c r="G30" s="50">
        <f t="shared" ref="G30:K30" si="22">SUM(G31:G32)</f>
        <v>-2451400</v>
      </c>
      <c r="H30" s="50">
        <f t="shared" si="22"/>
        <v>-51323000</v>
      </c>
      <c r="I30" s="50">
        <f t="shared" si="22"/>
        <v>48871600</v>
      </c>
      <c r="J30" s="50">
        <f t="shared" si="22"/>
        <v>7725000</v>
      </c>
      <c r="K30" s="50">
        <f t="shared" si="22"/>
        <v>2451400</v>
      </c>
      <c r="L30" s="145">
        <f t="shared" si="7"/>
        <v>56596600</v>
      </c>
    </row>
    <row r="31" spans="1:17" x14ac:dyDescent="0.25">
      <c r="A31" s="146">
        <v>602100</v>
      </c>
      <c r="B31" s="151" t="s">
        <v>385</v>
      </c>
      <c r="C31" s="145">
        <f t="shared" si="0"/>
        <v>10547200</v>
      </c>
      <c r="D31" s="145">
        <f t="shared" si="4"/>
        <v>5273600</v>
      </c>
      <c r="E31" s="145">
        <f t="shared" si="5"/>
        <v>5273600</v>
      </c>
      <c r="F31" s="50">
        <v>0</v>
      </c>
      <c r="G31" s="50">
        <v>0</v>
      </c>
      <c r="H31" s="50">
        <v>0</v>
      </c>
      <c r="I31" s="50">
        <v>0</v>
      </c>
      <c r="J31" s="50">
        <v>5273600</v>
      </c>
      <c r="K31" s="50">
        <v>0</v>
      </c>
      <c r="L31" s="145">
        <f>SUM(I31:K31)</f>
        <v>5273600</v>
      </c>
    </row>
    <row r="32" spans="1:17" ht="25.5" x14ac:dyDescent="0.25">
      <c r="A32" s="146">
        <v>602400</v>
      </c>
      <c r="B32" s="151" t="s">
        <v>282</v>
      </c>
      <c r="C32" s="145">
        <f t="shared" si="0"/>
        <v>0</v>
      </c>
      <c r="D32" s="145">
        <f t="shared" si="4"/>
        <v>0</v>
      </c>
      <c r="E32" s="145">
        <f t="shared" si="5"/>
        <v>0</v>
      </c>
      <c r="F32" s="50">
        <v>-48871600</v>
      </c>
      <c r="G32" s="50">
        <v>-2451400</v>
      </c>
      <c r="H32" s="145">
        <f t="shared" si="9"/>
        <v>-51323000</v>
      </c>
      <c r="I32" s="50">
        <v>48871600</v>
      </c>
      <c r="J32" s="50">
        <v>2451400</v>
      </c>
      <c r="K32" s="50">
        <v>2451400</v>
      </c>
      <c r="L32" s="145">
        <f t="shared" si="7"/>
        <v>51323000</v>
      </c>
    </row>
    <row r="33" spans="1:17" x14ac:dyDescent="0.25">
      <c r="A33" s="147" t="s">
        <v>247</v>
      </c>
      <c r="B33" s="110" t="s">
        <v>153</v>
      </c>
      <c r="C33" s="145">
        <f>SUM(D33:E33)</f>
        <v>50667660</v>
      </c>
      <c r="D33" s="145">
        <f t="shared" si="4"/>
        <v>5273600</v>
      </c>
      <c r="E33" s="145">
        <f t="shared" si="5"/>
        <v>45394060</v>
      </c>
      <c r="F33" s="145">
        <f>SUM(F22+F29)</f>
        <v>-48871600</v>
      </c>
      <c r="G33" s="145">
        <f t="shared" ref="G33:K33" si="23">SUM(G22+G29)</f>
        <v>-2451400</v>
      </c>
      <c r="H33" s="145">
        <f t="shared" si="23"/>
        <v>-51323000</v>
      </c>
      <c r="I33" s="145">
        <f t="shared" si="23"/>
        <v>88992060</v>
      </c>
      <c r="J33" s="145">
        <f t="shared" si="23"/>
        <v>7725000</v>
      </c>
      <c r="K33" s="145">
        <f t="shared" si="23"/>
        <v>2451400</v>
      </c>
      <c r="L33" s="145">
        <f t="shared" si="7"/>
        <v>96717060</v>
      </c>
    </row>
    <row r="35" spans="1:17" ht="18.75" x14ac:dyDescent="0.3">
      <c r="B35" s="44" t="s">
        <v>245</v>
      </c>
      <c r="I35" s="44" t="s">
        <v>246</v>
      </c>
      <c r="J35" s="44"/>
      <c r="K35" s="44"/>
      <c r="Q35" s="44"/>
    </row>
    <row r="39" spans="1:17" x14ac:dyDescent="0.25">
      <c r="I39" s="53"/>
      <c r="J39" s="53"/>
      <c r="K39" s="53"/>
    </row>
  </sheetData>
  <mergeCells count="17">
    <mergeCell ref="G8:G9"/>
    <mergeCell ref="H8:H9"/>
    <mergeCell ref="I8:I9"/>
    <mergeCell ref="J8:K8"/>
    <mergeCell ref="L8:L9"/>
    <mergeCell ref="A3:L3"/>
    <mergeCell ref="A4:L4"/>
    <mergeCell ref="A5:L5"/>
    <mergeCell ref="A7:A9"/>
    <mergeCell ref="B7:B9"/>
    <mergeCell ref="I7:L7"/>
    <mergeCell ref="C7:E7"/>
    <mergeCell ref="C8:C9"/>
    <mergeCell ref="D8:D9"/>
    <mergeCell ref="E8:E9"/>
    <mergeCell ref="F7:H7"/>
    <mergeCell ref="F8:F9"/>
  </mergeCells>
  <pageMargins left="0.70866141732283472" right="0.31496062992125984" top="0.55118110236220474" bottom="0.35433070866141736" header="0.11811023622047245" footer="0.11811023622047245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86"/>
  <sheetViews>
    <sheetView workbookViewId="0">
      <selection activeCell="Q3" sqref="Q3"/>
    </sheetView>
  </sheetViews>
  <sheetFormatPr defaultRowHeight="15" x14ac:dyDescent="0.25"/>
  <cols>
    <col min="1" max="1" width="9.28515625" bestFit="1" customWidth="1"/>
    <col min="2" max="3" width="8.42578125" customWidth="1"/>
    <col min="4" max="4" width="31.28515625" customWidth="1"/>
    <col min="5" max="6" width="12.7109375" customWidth="1"/>
    <col min="7" max="7" width="11.85546875" customWidth="1"/>
    <col min="8" max="8" width="10.5703125" customWidth="1"/>
    <col min="9" max="9" width="12.7109375" customWidth="1"/>
    <col min="10" max="10" width="10.5703125" customWidth="1"/>
    <col min="11" max="11" width="11.85546875" customWidth="1"/>
    <col min="12" max="14" width="10" bestFit="1" customWidth="1"/>
    <col min="15" max="15" width="12" customWidth="1"/>
    <col min="16" max="16" width="11.85546875" customWidth="1"/>
    <col min="19" max="19" width="16" customWidth="1"/>
    <col min="20" max="20" width="18.5703125" customWidth="1"/>
  </cols>
  <sheetData>
    <row r="1" spans="1:16" ht="18.75" x14ac:dyDescent="0.25">
      <c r="A1" s="32"/>
      <c r="B1" s="32"/>
      <c r="C1" s="32"/>
      <c r="D1" s="16"/>
      <c r="E1" s="32"/>
      <c r="F1" s="32"/>
      <c r="G1" s="43"/>
      <c r="H1" s="43"/>
      <c r="I1" s="43"/>
      <c r="J1" s="43"/>
      <c r="K1" s="16"/>
      <c r="L1" s="43"/>
      <c r="M1" s="16" t="s">
        <v>149</v>
      </c>
      <c r="N1" s="43"/>
      <c r="O1" s="43"/>
      <c r="P1" s="43"/>
    </row>
    <row r="2" spans="1:16" ht="18.75" x14ac:dyDescent="0.25">
      <c r="A2" s="32"/>
      <c r="B2" s="32"/>
      <c r="C2" s="32"/>
      <c r="D2" s="17"/>
      <c r="E2" s="32"/>
      <c r="F2" s="32"/>
      <c r="G2" s="43"/>
      <c r="H2" s="43"/>
      <c r="I2" s="43"/>
      <c r="J2" s="43"/>
      <c r="K2" s="17"/>
      <c r="L2" s="43"/>
      <c r="M2" s="17" t="s">
        <v>391</v>
      </c>
      <c r="N2" s="43"/>
      <c r="O2" s="43"/>
      <c r="P2" s="43"/>
    </row>
    <row r="3" spans="1:16" ht="18.75" x14ac:dyDescent="0.25">
      <c r="A3" s="154" t="s">
        <v>366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</row>
    <row r="4" spans="1:16" ht="15.75" x14ac:dyDescent="0.25">
      <c r="A4" s="42" t="s">
        <v>354</v>
      </c>
      <c r="B4" s="43"/>
      <c r="C4" s="43"/>
      <c r="D4" s="43"/>
      <c r="E4" s="43"/>
      <c r="F4" s="43"/>
      <c r="G4" s="43"/>
      <c r="H4" s="43"/>
      <c r="I4" s="43"/>
      <c r="J4" s="42"/>
      <c r="K4" s="43"/>
      <c r="L4" s="43"/>
      <c r="M4" s="43"/>
      <c r="N4" s="43"/>
      <c r="O4" s="43"/>
      <c r="P4" s="43"/>
    </row>
    <row r="5" spans="1:16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 t="s">
        <v>147</v>
      </c>
      <c r="P5" s="43"/>
    </row>
    <row r="6" spans="1:16" ht="15" customHeight="1" x14ac:dyDescent="0.25">
      <c r="A6" s="172" t="s">
        <v>155</v>
      </c>
      <c r="B6" s="172" t="s">
        <v>3</v>
      </c>
      <c r="C6" s="172" t="s">
        <v>156</v>
      </c>
      <c r="D6" s="169" t="s">
        <v>157</v>
      </c>
      <c r="E6" s="168" t="s">
        <v>9</v>
      </c>
      <c r="F6" s="168"/>
      <c r="G6" s="168"/>
      <c r="H6" s="168"/>
      <c r="I6" s="168"/>
      <c r="J6" s="168" t="s">
        <v>10</v>
      </c>
      <c r="K6" s="168"/>
      <c r="L6" s="168"/>
      <c r="M6" s="168"/>
      <c r="N6" s="168"/>
      <c r="O6" s="168"/>
      <c r="P6" s="169" t="s">
        <v>158</v>
      </c>
    </row>
    <row r="7" spans="1:16" ht="15" customHeight="1" x14ac:dyDescent="0.25">
      <c r="A7" s="173"/>
      <c r="B7" s="173"/>
      <c r="C7" s="173"/>
      <c r="D7" s="170"/>
      <c r="E7" s="168" t="s">
        <v>359</v>
      </c>
      <c r="F7" s="168" t="s">
        <v>357</v>
      </c>
      <c r="G7" s="168"/>
      <c r="H7" s="168"/>
      <c r="I7" s="168" t="s">
        <v>358</v>
      </c>
      <c r="J7" s="168" t="s">
        <v>359</v>
      </c>
      <c r="K7" s="168" t="s">
        <v>357</v>
      </c>
      <c r="L7" s="168"/>
      <c r="M7" s="168"/>
      <c r="N7" s="168"/>
      <c r="O7" s="168" t="s">
        <v>358</v>
      </c>
      <c r="P7" s="170"/>
    </row>
    <row r="8" spans="1:16" ht="12.75" customHeight="1" x14ac:dyDescent="0.25">
      <c r="A8" s="173"/>
      <c r="B8" s="173"/>
      <c r="C8" s="173"/>
      <c r="D8" s="170"/>
      <c r="E8" s="168"/>
      <c r="F8" s="168" t="s">
        <v>8</v>
      </c>
      <c r="G8" s="168" t="s">
        <v>160</v>
      </c>
      <c r="H8" s="168"/>
      <c r="I8" s="168"/>
      <c r="J8" s="168"/>
      <c r="K8" s="168" t="s">
        <v>11</v>
      </c>
      <c r="L8" s="168" t="s">
        <v>159</v>
      </c>
      <c r="M8" s="168" t="s">
        <v>161</v>
      </c>
      <c r="N8" s="119" t="s">
        <v>160</v>
      </c>
      <c r="O8" s="168"/>
      <c r="P8" s="170"/>
    </row>
    <row r="9" spans="1:16" ht="31.5" x14ac:dyDescent="0.25">
      <c r="A9" s="174"/>
      <c r="B9" s="174"/>
      <c r="C9" s="174"/>
      <c r="D9" s="171"/>
      <c r="E9" s="168"/>
      <c r="F9" s="168"/>
      <c r="G9" s="119" t="s">
        <v>162</v>
      </c>
      <c r="H9" s="119" t="s">
        <v>163</v>
      </c>
      <c r="I9" s="168"/>
      <c r="J9" s="168"/>
      <c r="K9" s="168"/>
      <c r="L9" s="168"/>
      <c r="M9" s="168"/>
      <c r="N9" s="119" t="s">
        <v>360</v>
      </c>
      <c r="O9" s="168"/>
      <c r="P9" s="171"/>
    </row>
    <row r="10" spans="1:16" ht="14.45" customHeight="1" x14ac:dyDescent="0.25">
      <c r="A10" s="34">
        <v>1</v>
      </c>
      <c r="B10" s="34">
        <v>2</v>
      </c>
      <c r="C10" s="34">
        <v>3</v>
      </c>
      <c r="D10" s="34">
        <v>4</v>
      </c>
      <c r="E10" s="34">
        <v>5</v>
      </c>
      <c r="F10" s="34">
        <v>6</v>
      </c>
      <c r="G10" s="34">
        <v>7</v>
      </c>
      <c r="H10" s="34">
        <v>8</v>
      </c>
      <c r="I10" s="34">
        <v>9</v>
      </c>
      <c r="J10" s="34">
        <v>10</v>
      </c>
      <c r="K10" s="34">
        <v>11</v>
      </c>
      <c r="L10" s="34">
        <v>12</v>
      </c>
      <c r="M10" s="34">
        <v>13</v>
      </c>
      <c r="N10" s="34">
        <v>14</v>
      </c>
      <c r="O10" s="34">
        <v>15</v>
      </c>
      <c r="P10" s="34">
        <v>16</v>
      </c>
    </row>
    <row r="11" spans="1:16" x14ac:dyDescent="0.25">
      <c r="A11" s="20" t="s">
        <v>164</v>
      </c>
      <c r="B11" s="35"/>
      <c r="C11" s="35"/>
      <c r="D11" s="8" t="s">
        <v>13</v>
      </c>
      <c r="E11" s="10">
        <f>SUM(E12:E29)</f>
        <v>141414606</v>
      </c>
      <c r="F11" s="10">
        <f t="shared" ref="F11:N11" si="0">SUM(F12:F29)</f>
        <v>0</v>
      </c>
      <c r="G11" s="10">
        <f t="shared" si="0"/>
        <v>80410</v>
      </c>
      <c r="H11" s="10">
        <f t="shared" si="0"/>
        <v>0</v>
      </c>
      <c r="I11" s="10">
        <f>SUM(E11:F11)</f>
        <v>141414606</v>
      </c>
      <c r="J11" s="10">
        <f t="shared" si="0"/>
        <v>23546800</v>
      </c>
      <c r="K11" s="10">
        <f t="shared" si="0"/>
        <v>0</v>
      </c>
      <c r="L11" s="10">
        <f t="shared" si="0"/>
        <v>0</v>
      </c>
      <c r="M11" s="10">
        <f t="shared" si="0"/>
        <v>0</v>
      </c>
      <c r="N11" s="10">
        <f t="shared" si="0"/>
        <v>0</v>
      </c>
      <c r="O11" s="10">
        <f>SUM(J11+K11)</f>
        <v>23546800</v>
      </c>
      <c r="P11" s="10">
        <f>SUM(I11+O11)</f>
        <v>164961406</v>
      </c>
    </row>
    <row r="12" spans="1:16" ht="56.25" x14ac:dyDescent="0.25">
      <c r="A12" s="36" t="s">
        <v>165</v>
      </c>
      <c r="B12" s="36" t="s">
        <v>166</v>
      </c>
      <c r="C12" s="36" t="s">
        <v>167</v>
      </c>
      <c r="D12" s="12" t="s">
        <v>168</v>
      </c>
      <c r="E12" s="37">
        <v>69479934</v>
      </c>
      <c r="F12" s="37"/>
      <c r="G12" s="37"/>
      <c r="H12" s="37"/>
      <c r="I12" s="10">
        <f t="shared" ref="I12:I75" si="1">SUM(E12:F12)</f>
        <v>69479934</v>
      </c>
      <c r="J12" s="37"/>
      <c r="K12" s="37"/>
      <c r="L12" s="13"/>
      <c r="M12" s="37"/>
      <c r="N12" s="37"/>
      <c r="O12" s="10">
        <f t="shared" ref="O12:O75" si="2">SUM(J12+K12)</f>
        <v>0</v>
      </c>
      <c r="P12" s="10">
        <f t="shared" ref="P12:P75" si="3">SUM(I12+O12)</f>
        <v>69479934</v>
      </c>
    </row>
    <row r="13" spans="1:16" ht="22.5" x14ac:dyDescent="0.25">
      <c r="A13" s="36" t="s">
        <v>169</v>
      </c>
      <c r="B13" s="36" t="s">
        <v>170</v>
      </c>
      <c r="C13" s="36" t="s">
        <v>171</v>
      </c>
      <c r="D13" s="12" t="s">
        <v>172</v>
      </c>
      <c r="E13" s="37">
        <v>1034000</v>
      </c>
      <c r="F13" s="37"/>
      <c r="G13" s="37"/>
      <c r="H13" s="37"/>
      <c r="I13" s="10">
        <f t="shared" si="1"/>
        <v>1034000</v>
      </c>
      <c r="J13" s="37">
        <v>500000</v>
      </c>
      <c r="K13" s="37"/>
      <c r="L13" s="13"/>
      <c r="M13" s="37"/>
      <c r="N13" s="37"/>
      <c r="O13" s="10">
        <f t="shared" si="2"/>
        <v>500000</v>
      </c>
      <c r="P13" s="10">
        <f t="shared" si="3"/>
        <v>1534000</v>
      </c>
    </row>
    <row r="14" spans="1:16" ht="33.75" x14ac:dyDescent="0.25">
      <c r="A14" s="36" t="s">
        <v>173</v>
      </c>
      <c r="B14" s="36">
        <v>1160</v>
      </c>
      <c r="C14" s="36" t="s">
        <v>174</v>
      </c>
      <c r="D14" s="12" t="s">
        <v>175</v>
      </c>
      <c r="E14" s="37">
        <v>3415025</v>
      </c>
      <c r="F14" s="37"/>
      <c r="G14" s="37"/>
      <c r="H14" s="37"/>
      <c r="I14" s="10">
        <f t="shared" si="1"/>
        <v>3415025</v>
      </c>
      <c r="J14" s="37">
        <v>200000</v>
      </c>
      <c r="K14" s="37"/>
      <c r="L14" s="13"/>
      <c r="M14" s="37"/>
      <c r="N14" s="37"/>
      <c r="O14" s="10">
        <f t="shared" si="2"/>
        <v>200000</v>
      </c>
      <c r="P14" s="10">
        <f t="shared" si="3"/>
        <v>3615025</v>
      </c>
    </row>
    <row r="15" spans="1:16" ht="33.75" x14ac:dyDescent="0.25">
      <c r="A15" s="19" t="s">
        <v>176</v>
      </c>
      <c r="B15" s="19">
        <v>1151</v>
      </c>
      <c r="C15" s="19" t="s">
        <v>174</v>
      </c>
      <c r="D15" s="12" t="s">
        <v>177</v>
      </c>
      <c r="E15" s="37">
        <v>751228</v>
      </c>
      <c r="F15" s="37"/>
      <c r="G15" s="37"/>
      <c r="H15" s="37"/>
      <c r="I15" s="10">
        <f t="shared" si="1"/>
        <v>751228</v>
      </c>
      <c r="J15" s="37">
        <v>300000</v>
      </c>
      <c r="K15" s="37"/>
      <c r="L15" s="13"/>
      <c r="M15" s="37"/>
      <c r="N15" s="37"/>
      <c r="O15" s="10">
        <f t="shared" si="2"/>
        <v>300000</v>
      </c>
      <c r="P15" s="10">
        <f t="shared" si="3"/>
        <v>1051228</v>
      </c>
    </row>
    <row r="16" spans="1:16" ht="33.75" x14ac:dyDescent="0.25">
      <c r="A16" s="19" t="s">
        <v>178</v>
      </c>
      <c r="B16" s="19">
        <v>1152</v>
      </c>
      <c r="C16" s="19" t="s">
        <v>174</v>
      </c>
      <c r="D16" s="12" t="s">
        <v>179</v>
      </c>
      <c r="E16" s="37">
        <v>2026900</v>
      </c>
      <c r="F16" s="37"/>
      <c r="G16" s="37">
        <v>80410</v>
      </c>
      <c r="H16" s="37"/>
      <c r="I16" s="10">
        <f t="shared" si="1"/>
        <v>2026900</v>
      </c>
      <c r="J16" s="37"/>
      <c r="K16" s="37"/>
      <c r="L16" s="13"/>
      <c r="M16" s="37"/>
      <c r="N16" s="37"/>
      <c r="O16" s="10">
        <f t="shared" si="2"/>
        <v>0</v>
      </c>
      <c r="P16" s="10">
        <f t="shared" si="3"/>
        <v>2026900</v>
      </c>
    </row>
    <row r="17" spans="1:19" ht="22.5" x14ac:dyDescent="0.25">
      <c r="A17" s="19" t="s">
        <v>266</v>
      </c>
      <c r="B17" s="19" t="s">
        <v>265</v>
      </c>
      <c r="C17" s="19" t="s">
        <v>264</v>
      </c>
      <c r="D17" s="12" t="s">
        <v>263</v>
      </c>
      <c r="E17" s="37">
        <v>8926768</v>
      </c>
      <c r="F17" s="37"/>
      <c r="G17" s="37"/>
      <c r="H17" s="37"/>
      <c r="I17" s="10">
        <f t="shared" si="1"/>
        <v>8926768</v>
      </c>
      <c r="J17" s="37"/>
      <c r="K17" s="37"/>
      <c r="L17" s="13"/>
      <c r="M17" s="37"/>
      <c r="N17" s="37"/>
      <c r="O17" s="10">
        <f t="shared" si="2"/>
        <v>0</v>
      </c>
      <c r="P17" s="10">
        <f t="shared" si="3"/>
        <v>8926768</v>
      </c>
      <c r="S17" s="53"/>
    </row>
    <row r="18" spans="1:19" ht="33.75" x14ac:dyDescent="0.25">
      <c r="A18" s="19" t="s">
        <v>180</v>
      </c>
      <c r="B18" s="19">
        <v>2111</v>
      </c>
      <c r="C18" s="19" t="s">
        <v>181</v>
      </c>
      <c r="D18" s="12" t="s">
        <v>182</v>
      </c>
      <c r="E18" s="37">
        <v>1671618</v>
      </c>
      <c r="F18" s="37"/>
      <c r="G18" s="37"/>
      <c r="H18" s="37"/>
      <c r="I18" s="10">
        <f t="shared" si="1"/>
        <v>1671618</v>
      </c>
      <c r="J18" s="37"/>
      <c r="K18" s="37"/>
      <c r="L18" s="13"/>
      <c r="M18" s="37"/>
      <c r="N18" s="37"/>
      <c r="O18" s="10">
        <f t="shared" si="2"/>
        <v>0</v>
      </c>
      <c r="P18" s="10">
        <f t="shared" si="3"/>
        <v>1671618</v>
      </c>
    </row>
    <row r="19" spans="1:19" ht="22.5" x14ac:dyDescent="0.25">
      <c r="A19" s="19" t="s">
        <v>183</v>
      </c>
      <c r="B19" s="19">
        <v>2152</v>
      </c>
      <c r="C19" s="19" t="s">
        <v>184</v>
      </c>
      <c r="D19" s="12" t="s">
        <v>185</v>
      </c>
      <c r="E19" s="37">
        <f>380000+1820000+350000</f>
        <v>2550000</v>
      </c>
      <c r="F19" s="37"/>
      <c r="G19" s="37"/>
      <c r="H19" s="37"/>
      <c r="I19" s="10">
        <f t="shared" si="1"/>
        <v>2550000</v>
      </c>
      <c r="J19" s="37">
        <f>1350000+3500000</f>
        <v>4850000</v>
      </c>
      <c r="K19" s="37"/>
      <c r="L19" s="13"/>
      <c r="M19" s="37"/>
      <c r="N19" s="37"/>
      <c r="O19" s="10">
        <f t="shared" si="2"/>
        <v>4850000</v>
      </c>
      <c r="P19" s="10">
        <f t="shared" si="3"/>
        <v>7400000</v>
      </c>
    </row>
    <row r="20" spans="1:19" ht="33.75" x14ac:dyDescent="0.25">
      <c r="A20" s="19" t="s">
        <v>186</v>
      </c>
      <c r="B20" s="19">
        <v>3033</v>
      </c>
      <c r="C20" s="19">
        <v>1070</v>
      </c>
      <c r="D20" s="12" t="s">
        <v>187</v>
      </c>
      <c r="E20" s="37">
        <v>1054027</v>
      </c>
      <c r="F20" s="37"/>
      <c r="G20" s="37"/>
      <c r="H20" s="37"/>
      <c r="I20" s="10">
        <f t="shared" si="1"/>
        <v>1054027</v>
      </c>
      <c r="J20" s="37"/>
      <c r="K20" s="37"/>
      <c r="L20" s="13"/>
      <c r="M20" s="37"/>
      <c r="N20" s="37"/>
      <c r="O20" s="10">
        <f t="shared" si="2"/>
        <v>0</v>
      </c>
      <c r="P20" s="10">
        <f t="shared" si="3"/>
        <v>1054027</v>
      </c>
    </row>
    <row r="21" spans="1:19" ht="33.75" x14ac:dyDescent="0.25">
      <c r="A21" s="19" t="s">
        <v>188</v>
      </c>
      <c r="B21" s="19">
        <v>3050</v>
      </c>
      <c r="C21" s="19">
        <v>1070</v>
      </c>
      <c r="D21" s="12" t="s">
        <v>189</v>
      </c>
      <c r="E21" s="37">
        <v>56925</v>
      </c>
      <c r="F21" s="37"/>
      <c r="G21" s="37"/>
      <c r="H21" s="37"/>
      <c r="I21" s="10">
        <f t="shared" si="1"/>
        <v>56925</v>
      </c>
      <c r="J21" s="37"/>
      <c r="K21" s="37"/>
      <c r="L21" s="13"/>
      <c r="M21" s="37"/>
      <c r="N21" s="37"/>
      <c r="O21" s="10">
        <f t="shared" si="2"/>
        <v>0</v>
      </c>
      <c r="P21" s="10">
        <f t="shared" si="3"/>
        <v>56925</v>
      </c>
    </row>
    <row r="22" spans="1:19" ht="22.5" x14ac:dyDescent="0.25">
      <c r="A22" s="19" t="s">
        <v>190</v>
      </c>
      <c r="B22" s="19">
        <v>3090</v>
      </c>
      <c r="C22" s="19">
        <v>1030</v>
      </c>
      <c r="D22" s="12" t="s">
        <v>191</v>
      </c>
      <c r="E22" s="37">
        <f>500000+13420</f>
        <v>513420</v>
      </c>
      <c r="F22" s="37"/>
      <c r="G22" s="37"/>
      <c r="H22" s="37"/>
      <c r="I22" s="10">
        <f t="shared" si="1"/>
        <v>513420</v>
      </c>
      <c r="J22" s="37"/>
      <c r="K22" s="37"/>
      <c r="L22" s="13"/>
      <c r="M22" s="37"/>
      <c r="N22" s="37"/>
      <c r="O22" s="10">
        <f t="shared" si="2"/>
        <v>0</v>
      </c>
      <c r="P22" s="10">
        <f t="shared" si="3"/>
        <v>513420</v>
      </c>
    </row>
    <row r="23" spans="1:19" ht="45" x14ac:dyDescent="0.25">
      <c r="A23" s="19" t="s">
        <v>192</v>
      </c>
      <c r="B23" s="19">
        <v>3104</v>
      </c>
      <c r="C23" s="19">
        <v>1020</v>
      </c>
      <c r="D23" s="12" t="s">
        <v>193</v>
      </c>
      <c r="E23" s="37">
        <v>7463865</v>
      </c>
      <c r="F23" s="37"/>
      <c r="G23" s="37"/>
      <c r="H23" s="37"/>
      <c r="I23" s="10">
        <f t="shared" si="1"/>
        <v>7463865</v>
      </c>
      <c r="J23" s="37">
        <v>1208200</v>
      </c>
      <c r="K23" s="37"/>
      <c r="L23" s="13"/>
      <c r="M23" s="37"/>
      <c r="N23" s="37"/>
      <c r="O23" s="10">
        <f t="shared" si="2"/>
        <v>1208200</v>
      </c>
      <c r="P23" s="10">
        <f t="shared" si="3"/>
        <v>8672065</v>
      </c>
    </row>
    <row r="24" spans="1:19" ht="67.5" x14ac:dyDescent="0.25">
      <c r="A24" s="19" t="s">
        <v>194</v>
      </c>
      <c r="B24" s="19">
        <v>3160</v>
      </c>
      <c r="C24" s="19">
        <v>1010</v>
      </c>
      <c r="D24" s="12" t="s">
        <v>195</v>
      </c>
      <c r="E24" s="37">
        <v>3000000</v>
      </c>
      <c r="F24" s="37"/>
      <c r="G24" s="37"/>
      <c r="H24" s="37"/>
      <c r="I24" s="10">
        <f t="shared" si="1"/>
        <v>3000000</v>
      </c>
      <c r="J24" s="37"/>
      <c r="K24" s="37"/>
      <c r="L24" s="13"/>
      <c r="M24" s="37"/>
      <c r="N24" s="37"/>
      <c r="O24" s="10">
        <f t="shared" si="2"/>
        <v>0</v>
      </c>
      <c r="P24" s="10">
        <f t="shared" si="3"/>
        <v>3000000</v>
      </c>
    </row>
    <row r="25" spans="1:19" ht="22.5" x14ac:dyDescent="0.25">
      <c r="A25" s="19" t="s">
        <v>32</v>
      </c>
      <c r="B25" s="19">
        <v>3242</v>
      </c>
      <c r="C25" s="19" t="s">
        <v>196</v>
      </c>
      <c r="D25" s="12" t="s">
        <v>14</v>
      </c>
      <c r="E25" s="37">
        <f>500000+8779000+72000</f>
        <v>9351000</v>
      </c>
      <c r="F25" s="37"/>
      <c r="G25" s="37"/>
      <c r="H25" s="37"/>
      <c r="I25" s="10">
        <f t="shared" si="1"/>
        <v>9351000</v>
      </c>
      <c r="J25" s="37"/>
      <c r="K25" s="37"/>
      <c r="L25" s="13"/>
      <c r="M25" s="37"/>
      <c r="N25" s="37"/>
      <c r="O25" s="10">
        <f t="shared" si="2"/>
        <v>0</v>
      </c>
      <c r="P25" s="10">
        <f t="shared" si="3"/>
        <v>9351000</v>
      </c>
    </row>
    <row r="26" spans="1:19" ht="22.5" x14ac:dyDescent="0.25">
      <c r="A26" s="19" t="s">
        <v>267</v>
      </c>
      <c r="B26" s="19" t="s">
        <v>270</v>
      </c>
      <c r="C26" s="19" t="s">
        <v>271</v>
      </c>
      <c r="D26" s="12" t="s">
        <v>269</v>
      </c>
      <c r="E26" s="37">
        <v>100000</v>
      </c>
      <c r="F26" s="37"/>
      <c r="G26" s="37"/>
      <c r="H26" s="37"/>
      <c r="I26" s="10">
        <f t="shared" si="1"/>
        <v>100000</v>
      </c>
      <c r="J26" s="37">
        <v>600000</v>
      </c>
      <c r="K26" s="37"/>
      <c r="L26" s="13"/>
      <c r="M26" s="37"/>
      <c r="N26" s="37"/>
      <c r="O26" s="10">
        <f t="shared" si="2"/>
        <v>600000</v>
      </c>
      <c r="P26" s="10">
        <f t="shared" si="3"/>
        <v>700000</v>
      </c>
    </row>
    <row r="27" spans="1:19" ht="22.5" x14ac:dyDescent="0.25">
      <c r="A27" s="19" t="s">
        <v>33</v>
      </c>
      <c r="B27" s="19">
        <v>7370</v>
      </c>
      <c r="C27" s="19" t="s">
        <v>197</v>
      </c>
      <c r="D27" s="12" t="s">
        <v>17</v>
      </c>
      <c r="E27" s="37">
        <v>28373124</v>
      </c>
      <c r="F27" s="37"/>
      <c r="G27" s="37"/>
      <c r="H27" s="37"/>
      <c r="I27" s="10">
        <f t="shared" si="1"/>
        <v>28373124</v>
      </c>
      <c r="J27" s="37">
        <v>14108600</v>
      </c>
      <c r="K27" s="37"/>
      <c r="L27" s="13"/>
      <c r="M27" s="37"/>
      <c r="N27" s="37"/>
      <c r="O27" s="10">
        <f t="shared" si="2"/>
        <v>14108600</v>
      </c>
      <c r="P27" s="10">
        <f t="shared" si="3"/>
        <v>42481724</v>
      </c>
    </row>
    <row r="28" spans="1:19" x14ac:dyDescent="0.25">
      <c r="A28" s="19" t="s">
        <v>268</v>
      </c>
      <c r="B28" s="19" t="s">
        <v>274</v>
      </c>
      <c r="C28" s="19" t="s">
        <v>273</v>
      </c>
      <c r="D28" s="12" t="s">
        <v>272</v>
      </c>
      <c r="E28" s="37">
        <v>465000</v>
      </c>
      <c r="F28" s="37"/>
      <c r="G28" s="37"/>
      <c r="H28" s="37"/>
      <c r="I28" s="10">
        <f t="shared" si="1"/>
        <v>465000</v>
      </c>
      <c r="J28" s="37">
        <v>1780000</v>
      </c>
      <c r="K28" s="37"/>
      <c r="L28" s="13"/>
      <c r="M28" s="37"/>
      <c r="N28" s="37"/>
      <c r="O28" s="10">
        <f t="shared" si="2"/>
        <v>1780000</v>
      </c>
      <c r="P28" s="10">
        <f t="shared" si="3"/>
        <v>2245000</v>
      </c>
    </row>
    <row r="29" spans="1:19" ht="22.5" x14ac:dyDescent="0.25">
      <c r="A29" s="19" t="s">
        <v>198</v>
      </c>
      <c r="B29" s="19">
        <v>7693</v>
      </c>
      <c r="C29" s="19" t="s">
        <v>197</v>
      </c>
      <c r="D29" s="14" t="s">
        <v>199</v>
      </c>
      <c r="E29" s="37">
        <v>1181772</v>
      </c>
      <c r="F29" s="37"/>
      <c r="G29" s="37"/>
      <c r="H29" s="37"/>
      <c r="I29" s="10">
        <f t="shared" si="1"/>
        <v>1181772</v>
      </c>
      <c r="J29" s="37"/>
      <c r="K29" s="37"/>
      <c r="L29" s="13"/>
      <c r="M29" s="37"/>
      <c r="N29" s="37"/>
      <c r="O29" s="10">
        <f t="shared" si="2"/>
        <v>0</v>
      </c>
      <c r="P29" s="10">
        <f t="shared" si="3"/>
        <v>1181772</v>
      </c>
    </row>
    <row r="30" spans="1:19" x14ac:dyDescent="0.25">
      <c r="A30" s="20" t="s">
        <v>200</v>
      </c>
      <c r="B30" s="35"/>
      <c r="C30" s="35"/>
      <c r="D30" s="8" t="s">
        <v>23</v>
      </c>
      <c r="E30" s="15">
        <f>SUM(E31:E42)</f>
        <v>318505685</v>
      </c>
      <c r="F30" s="15">
        <f>SUM(F31:F42)</f>
        <v>10344100</v>
      </c>
      <c r="G30" s="15">
        <f>SUM(G31:G42)</f>
        <v>13618570</v>
      </c>
      <c r="H30" s="15">
        <f>SUM(H31:H42)</f>
        <v>0</v>
      </c>
      <c r="I30" s="10">
        <f t="shared" si="1"/>
        <v>328849785</v>
      </c>
      <c r="J30" s="15">
        <f>SUM(J31:J42)</f>
        <v>8833400</v>
      </c>
      <c r="K30" s="15">
        <f>SUM(K31:K42)</f>
        <v>7725000</v>
      </c>
      <c r="L30" s="15">
        <f>SUM(L31:L42)</f>
        <v>5273600</v>
      </c>
      <c r="M30" s="15">
        <f>SUM(M31:M42)</f>
        <v>2451400</v>
      </c>
      <c r="N30" s="15">
        <f>SUM(N31:N42)</f>
        <v>2451400</v>
      </c>
      <c r="O30" s="10">
        <f>SUM(J30+K30)</f>
        <v>16558400</v>
      </c>
      <c r="P30" s="10">
        <f t="shared" si="3"/>
        <v>345408185</v>
      </c>
    </row>
    <row r="31" spans="1:19" ht="45" x14ac:dyDescent="0.25">
      <c r="A31" s="19" t="s">
        <v>201</v>
      </c>
      <c r="B31" s="19" t="s">
        <v>202</v>
      </c>
      <c r="C31" s="19" t="s">
        <v>167</v>
      </c>
      <c r="D31" s="12" t="s">
        <v>203</v>
      </c>
      <c r="E31" s="37">
        <v>3396133</v>
      </c>
      <c r="F31" s="37"/>
      <c r="G31" s="37"/>
      <c r="H31" s="37"/>
      <c r="I31" s="10">
        <f t="shared" si="1"/>
        <v>3396133</v>
      </c>
      <c r="J31" s="37"/>
      <c r="K31" s="37"/>
      <c r="L31" s="13"/>
      <c r="M31" s="37"/>
      <c r="N31" s="37"/>
      <c r="O31" s="10">
        <f t="shared" si="2"/>
        <v>0</v>
      </c>
      <c r="P31" s="10">
        <f t="shared" si="3"/>
        <v>3396133</v>
      </c>
    </row>
    <row r="32" spans="1:19" x14ac:dyDescent="0.25">
      <c r="A32" s="19" t="s">
        <v>204</v>
      </c>
      <c r="B32" s="19">
        <v>1010</v>
      </c>
      <c r="C32" s="19" t="s">
        <v>205</v>
      </c>
      <c r="D32" s="12" t="s">
        <v>206</v>
      </c>
      <c r="E32" s="37">
        <f>64642747</f>
        <v>64642747</v>
      </c>
      <c r="F32" s="37"/>
      <c r="G32" s="37"/>
      <c r="H32" s="37"/>
      <c r="I32" s="10">
        <f t="shared" si="1"/>
        <v>64642747</v>
      </c>
      <c r="J32" s="13">
        <f>120000+3043000</f>
        <v>3163000</v>
      </c>
      <c r="K32" s="13"/>
      <c r="L32" s="13"/>
      <c r="M32" s="37"/>
      <c r="N32" s="37"/>
      <c r="O32" s="10">
        <f t="shared" si="2"/>
        <v>3163000</v>
      </c>
      <c r="P32" s="10">
        <f t="shared" si="3"/>
        <v>67805747</v>
      </c>
    </row>
    <row r="33" spans="1:19" ht="22.5" x14ac:dyDescent="0.25">
      <c r="A33" s="19" t="s">
        <v>207</v>
      </c>
      <c r="B33" s="19">
        <v>1021</v>
      </c>
      <c r="C33" s="19" t="s">
        <v>208</v>
      </c>
      <c r="D33" s="12" t="s">
        <v>209</v>
      </c>
      <c r="E33" s="38">
        <v>104790752</v>
      </c>
      <c r="F33" s="38"/>
      <c r="G33" s="37"/>
      <c r="H33" s="37"/>
      <c r="I33" s="10">
        <f t="shared" si="1"/>
        <v>104790752</v>
      </c>
      <c r="J33" s="13">
        <f>3150000+2280100</f>
        <v>5430100</v>
      </c>
      <c r="K33" s="13"/>
      <c r="L33" s="13"/>
      <c r="M33" s="37"/>
      <c r="N33" s="37"/>
      <c r="O33" s="10">
        <f t="shared" si="2"/>
        <v>5430100</v>
      </c>
      <c r="P33" s="10">
        <f t="shared" si="3"/>
        <v>110220852</v>
      </c>
    </row>
    <row r="34" spans="1:19" ht="33.75" x14ac:dyDescent="0.25">
      <c r="A34" s="19" t="s">
        <v>210</v>
      </c>
      <c r="B34" s="19" t="s">
        <v>211</v>
      </c>
      <c r="C34" s="39">
        <v>921</v>
      </c>
      <c r="D34" s="14" t="s">
        <v>212</v>
      </c>
      <c r="E34" s="38">
        <v>6194295</v>
      </c>
      <c r="F34" s="38"/>
      <c r="G34" s="37"/>
      <c r="H34" s="37"/>
      <c r="I34" s="10">
        <f t="shared" si="1"/>
        <v>6194295</v>
      </c>
      <c r="J34" s="37">
        <f>100000+140300</f>
        <v>240300</v>
      </c>
      <c r="K34" s="37"/>
      <c r="L34" s="13"/>
      <c r="M34" s="37"/>
      <c r="N34" s="37"/>
      <c r="O34" s="10">
        <f t="shared" si="2"/>
        <v>240300</v>
      </c>
      <c r="P34" s="10">
        <f t="shared" si="3"/>
        <v>6434595</v>
      </c>
    </row>
    <row r="35" spans="1:19" ht="22.5" x14ac:dyDescent="0.25">
      <c r="A35" s="19" t="s">
        <v>213</v>
      </c>
      <c r="B35" s="11">
        <v>1031</v>
      </c>
      <c r="C35" s="11">
        <v>921</v>
      </c>
      <c r="D35" s="12" t="s">
        <v>209</v>
      </c>
      <c r="E35" s="38">
        <v>129546700</v>
      </c>
      <c r="F35" s="38"/>
      <c r="G35" s="37">
        <v>5139570</v>
      </c>
      <c r="H35" s="37"/>
      <c r="I35" s="10">
        <f t="shared" si="1"/>
        <v>129546700</v>
      </c>
      <c r="J35" s="37"/>
      <c r="K35" s="37"/>
      <c r="L35" s="13"/>
      <c r="M35" s="37"/>
      <c r="N35" s="37"/>
      <c r="O35" s="10">
        <f t="shared" si="2"/>
        <v>0</v>
      </c>
      <c r="P35" s="10">
        <f t="shared" si="3"/>
        <v>129546700</v>
      </c>
    </row>
    <row r="36" spans="1:19" ht="33.75" x14ac:dyDescent="0.25">
      <c r="A36" s="36" t="s">
        <v>214</v>
      </c>
      <c r="B36" s="36">
        <v>1070</v>
      </c>
      <c r="C36" s="36" t="s">
        <v>215</v>
      </c>
      <c r="D36" s="12" t="s">
        <v>216</v>
      </c>
      <c r="E36" s="38">
        <v>4950207</v>
      </c>
      <c r="F36" s="38"/>
      <c r="G36" s="37"/>
      <c r="H36" s="37"/>
      <c r="I36" s="10">
        <f t="shared" si="1"/>
        <v>4950207</v>
      </c>
      <c r="J36" s="37"/>
      <c r="K36" s="37"/>
      <c r="L36" s="13"/>
      <c r="M36" s="37"/>
      <c r="N36" s="37"/>
      <c r="O36" s="10">
        <f t="shared" si="2"/>
        <v>0</v>
      </c>
      <c r="P36" s="10">
        <f t="shared" si="3"/>
        <v>4950207</v>
      </c>
      <c r="S36" s="53"/>
    </row>
    <row r="37" spans="1:19" ht="22.5" x14ac:dyDescent="0.25">
      <c r="A37" s="36" t="s">
        <v>217</v>
      </c>
      <c r="B37" s="36">
        <v>1141</v>
      </c>
      <c r="C37" s="36" t="s">
        <v>174</v>
      </c>
      <c r="D37" s="12" t="s">
        <v>218</v>
      </c>
      <c r="E37" s="37">
        <v>4018851</v>
      </c>
      <c r="F37" s="37"/>
      <c r="G37" s="37"/>
      <c r="H37" s="37"/>
      <c r="I37" s="10">
        <f t="shared" si="1"/>
        <v>4018851</v>
      </c>
      <c r="J37" s="13"/>
      <c r="K37" s="37"/>
      <c r="L37" s="13"/>
      <c r="M37" s="37"/>
      <c r="N37" s="37"/>
      <c r="O37" s="10">
        <f t="shared" si="2"/>
        <v>0</v>
      </c>
      <c r="P37" s="10">
        <f t="shared" si="3"/>
        <v>4018851</v>
      </c>
    </row>
    <row r="38" spans="1:19" x14ac:dyDescent="0.25">
      <c r="A38" s="36" t="s">
        <v>219</v>
      </c>
      <c r="B38" s="36">
        <v>1142</v>
      </c>
      <c r="C38" s="36" t="s">
        <v>174</v>
      </c>
      <c r="D38" s="12" t="s">
        <v>220</v>
      </c>
      <c r="E38" s="37">
        <v>966000</v>
      </c>
      <c r="F38" s="37"/>
      <c r="G38" s="37"/>
      <c r="H38" s="37"/>
      <c r="I38" s="10">
        <f t="shared" si="1"/>
        <v>966000</v>
      </c>
      <c r="J38" s="37"/>
      <c r="K38" s="37"/>
      <c r="L38" s="13"/>
      <c r="M38" s="37"/>
      <c r="N38" s="37"/>
      <c r="O38" s="10">
        <f t="shared" si="2"/>
        <v>0</v>
      </c>
      <c r="P38" s="10">
        <f t="shared" si="3"/>
        <v>966000</v>
      </c>
    </row>
    <row r="39" spans="1:19" ht="78.75" x14ac:dyDescent="0.25">
      <c r="A39" s="36" t="s">
        <v>373</v>
      </c>
      <c r="B39" s="36" t="s">
        <v>374</v>
      </c>
      <c r="C39" s="36" t="s">
        <v>174</v>
      </c>
      <c r="D39" s="12" t="s">
        <v>375</v>
      </c>
      <c r="E39" s="37"/>
      <c r="F39" s="37"/>
      <c r="G39" s="37"/>
      <c r="H39" s="37"/>
      <c r="I39" s="10">
        <f t="shared" si="1"/>
        <v>0</v>
      </c>
      <c r="J39" s="37"/>
      <c r="K39" s="37">
        <v>2451400</v>
      </c>
      <c r="L39" s="13"/>
      <c r="M39" s="37">
        <v>2451400</v>
      </c>
      <c r="N39" s="37">
        <v>2451400</v>
      </c>
      <c r="O39" s="10">
        <f t="shared" si="2"/>
        <v>2451400</v>
      </c>
      <c r="P39" s="10">
        <f t="shared" si="3"/>
        <v>2451400</v>
      </c>
    </row>
    <row r="40" spans="1:19" ht="67.5" x14ac:dyDescent="0.25">
      <c r="A40" s="36" t="s">
        <v>370</v>
      </c>
      <c r="B40" s="36" t="s">
        <v>371</v>
      </c>
      <c r="C40" s="36" t="s">
        <v>174</v>
      </c>
      <c r="D40" s="12" t="s">
        <v>372</v>
      </c>
      <c r="E40" s="37"/>
      <c r="F40" s="37">
        <v>839300</v>
      </c>
      <c r="G40" s="37">
        <v>688000</v>
      </c>
      <c r="H40" s="37"/>
      <c r="I40" s="10">
        <f t="shared" si="1"/>
        <v>839300</v>
      </c>
      <c r="J40" s="37"/>
      <c r="K40" s="37"/>
      <c r="L40" s="13"/>
      <c r="M40" s="37"/>
      <c r="N40" s="37"/>
      <c r="O40" s="10">
        <f t="shared" si="2"/>
        <v>0</v>
      </c>
      <c r="P40" s="10">
        <f t="shared" si="3"/>
        <v>839300</v>
      </c>
    </row>
    <row r="41" spans="1:19" ht="45" x14ac:dyDescent="0.25">
      <c r="A41" s="152">
        <v>611403</v>
      </c>
      <c r="B41" s="60">
        <v>1403</v>
      </c>
      <c r="C41" s="59"/>
      <c r="D41" s="153" t="s">
        <v>386</v>
      </c>
      <c r="E41" s="37"/>
      <c r="F41" s="37"/>
      <c r="G41" s="37"/>
      <c r="H41" s="37"/>
      <c r="I41" s="10">
        <f t="shared" si="1"/>
        <v>0</v>
      </c>
      <c r="J41" s="37"/>
      <c r="K41" s="37">
        <v>5273600</v>
      </c>
      <c r="L41" s="13">
        <v>5273600</v>
      </c>
      <c r="M41" s="37"/>
      <c r="N41" s="37"/>
      <c r="O41" s="10">
        <f t="shared" si="2"/>
        <v>5273600</v>
      </c>
      <c r="P41" s="10">
        <f t="shared" si="3"/>
        <v>5273600</v>
      </c>
    </row>
    <row r="42" spans="1:19" ht="45" x14ac:dyDescent="0.25">
      <c r="A42" s="36" t="s">
        <v>377</v>
      </c>
      <c r="B42" s="36" t="s">
        <v>378</v>
      </c>
      <c r="C42" s="36" t="s">
        <v>174</v>
      </c>
      <c r="D42" s="12" t="s">
        <v>376</v>
      </c>
      <c r="E42" s="37"/>
      <c r="F42" s="37">
        <v>9504800</v>
      </c>
      <c r="G42" s="37">
        <v>7791000</v>
      </c>
      <c r="H42" s="37"/>
      <c r="I42" s="10">
        <f t="shared" si="1"/>
        <v>9504800</v>
      </c>
      <c r="J42" s="37"/>
      <c r="K42" s="37"/>
      <c r="L42" s="13"/>
      <c r="M42" s="37"/>
      <c r="N42" s="37"/>
      <c r="O42" s="10">
        <f t="shared" si="2"/>
        <v>0</v>
      </c>
      <c r="P42" s="10">
        <f t="shared" si="3"/>
        <v>9504800</v>
      </c>
    </row>
    <row r="43" spans="1:19" x14ac:dyDescent="0.25">
      <c r="A43" s="21" t="s">
        <v>221</v>
      </c>
      <c r="B43" s="40"/>
      <c r="C43" s="40"/>
      <c r="D43" s="8" t="s">
        <v>24</v>
      </c>
      <c r="E43" s="15">
        <f t="shared" ref="E43:N43" si="4">SUM(E44:E46)</f>
        <v>3050491</v>
      </c>
      <c r="F43" s="15">
        <f t="shared" si="4"/>
        <v>0</v>
      </c>
      <c r="G43" s="15">
        <f t="shared" si="4"/>
        <v>0</v>
      </c>
      <c r="H43" s="15">
        <f t="shared" si="4"/>
        <v>0</v>
      </c>
      <c r="I43" s="10">
        <f t="shared" si="1"/>
        <v>3050491</v>
      </c>
      <c r="J43" s="15">
        <f t="shared" si="4"/>
        <v>27000</v>
      </c>
      <c r="K43" s="15">
        <f t="shared" si="4"/>
        <v>0</v>
      </c>
      <c r="L43" s="15">
        <f t="shared" si="4"/>
        <v>0</v>
      </c>
      <c r="M43" s="15">
        <f t="shared" si="4"/>
        <v>0</v>
      </c>
      <c r="N43" s="15">
        <f t="shared" si="4"/>
        <v>0</v>
      </c>
      <c r="O43" s="10">
        <f t="shared" si="2"/>
        <v>27000</v>
      </c>
      <c r="P43" s="10">
        <f t="shared" si="3"/>
        <v>3077491</v>
      </c>
    </row>
    <row r="44" spans="1:19" ht="45" x14ac:dyDescent="0.25">
      <c r="A44" s="36" t="s">
        <v>222</v>
      </c>
      <c r="B44" s="36" t="s">
        <v>202</v>
      </c>
      <c r="C44" s="36" t="s">
        <v>167</v>
      </c>
      <c r="D44" s="12" t="s">
        <v>203</v>
      </c>
      <c r="E44" s="37">
        <v>1509071</v>
      </c>
      <c r="F44" s="37"/>
      <c r="G44" s="37"/>
      <c r="H44" s="37"/>
      <c r="I44" s="10">
        <f t="shared" si="1"/>
        <v>1509071</v>
      </c>
      <c r="J44" s="37">
        <v>27000</v>
      </c>
      <c r="K44" s="37"/>
      <c r="L44" s="13"/>
      <c r="M44" s="37"/>
      <c r="N44" s="37"/>
      <c r="O44" s="10">
        <f t="shared" si="2"/>
        <v>27000</v>
      </c>
      <c r="P44" s="10">
        <f t="shared" si="3"/>
        <v>1536071</v>
      </c>
    </row>
    <row r="45" spans="1:19" ht="22.5" x14ac:dyDescent="0.25">
      <c r="A45" s="41" t="s">
        <v>223</v>
      </c>
      <c r="B45" s="41">
        <v>3112</v>
      </c>
      <c r="C45" s="41">
        <v>1040</v>
      </c>
      <c r="D45" s="18" t="s">
        <v>35</v>
      </c>
      <c r="E45" s="37">
        <f>93000+504580</f>
        <v>597580</v>
      </c>
      <c r="F45" s="37"/>
      <c r="G45" s="37"/>
      <c r="H45" s="37"/>
      <c r="I45" s="10">
        <f t="shared" si="1"/>
        <v>597580</v>
      </c>
      <c r="J45" s="37"/>
      <c r="K45" s="37"/>
      <c r="L45" s="13"/>
      <c r="M45" s="37"/>
      <c r="N45" s="37"/>
      <c r="O45" s="10">
        <f t="shared" si="2"/>
        <v>0</v>
      </c>
      <c r="P45" s="10">
        <f t="shared" si="3"/>
        <v>597580</v>
      </c>
    </row>
    <row r="46" spans="1:19" ht="22.5" x14ac:dyDescent="0.25">
      <c r="A46" s="36" t="s">
        <v>224</v>
      </c>
      <c r="B46" s="36">
        <v>3133</v>
      </c>
      <c r="C46" s="36">
        <v>1040</v>
      </c>
      <c r="D46" s="12" t="s">
        <v>36</v>
      </c>
      <c r="E46" s="37">
        <v>943840</v>
      </c>
      <c r="F46" s="37"/>
      <c r="G46" s="37"/>
      <c r="H46" s="37"/>
      <c r="I46" s="10">
        <f t="shared" si="1"/>
        <v>943840</v>
      </c>
      <c r="J46" s="37"/>
      <c r="K46" s="37"/>
      <c r="L46" s="13"/>
      <c r="M46" s="37"/>
      <c r="N46" s="37"/>
      <c r="O46" s="10">
        <f t="shared" si="2"/>
        <v>0</v>
      </c>
      <c r="P46" s="10">
        <f t="shared" si="3"/>
        <v>943840</v>
      </c>
    </row>
    <row r="47" spans="1:19" x14ac:dyDescent="0.25">
      <c r="A47" s="21">
        <v>10</v>
      </c>
      <c r="B47" s="40"/>
      <c r="C47" s="40"/>
      <c r="D47" s="8" t="s">
        <v>25</v>
      </c>
      <c r="E47" s="15">
        <f t="shared" ref="E47:N47" si="5">SUM(E48:E54)</f>
        <v>47909155</v>
      </c>
      <c r="F47" s="15">
        <f t="shared" si="5"/>
        <v>0</v>
      </c>
      <c r="G47" s="15">
        <f t="shared" si="5"/>
        <v>0</v>
      </c>
      <c r="H47" s="15">
        <f t="shared" si="5"/>
        <v>0</v>
      </c>
      <c r="I47" s="10">
        <f t="shared" si="1"/>
        <v>47909155</v>
      </c>
      <c r="J47" s="15">
        <f t="shared" si="5"/>
        <v>2896040</v>
      </c>
      <c r="K47" s="15">
        <f t="shared" si="5"/>
        <v>0</v>
      </c>
      <c r="L47" s="15">
        <f t="shared" si="5"/>
        <v>0</v>
      </c>
      <c r="M47" s="15">
        <f t="shared" si="5"/>
        <v>0</v>
      </c>
      <c r="N47" s="15">
        <f t="shared" si="5"/>
        <v>0</v>
      </c>
      <c r="O47" s="10">
        <f t="shared" si="2"/>
        <v>2896040</v>
      </c>
      <c r="P47" s="10">
        <f t="shared" si="3"/>
        <v>50805195</v>
      </c>
    </row>
    <row r="48" spans="1:19" ht="45" x14ac:dyDescent="0.25">
      <c r="A48" s="36">
        <v>1010160</v>
      </c>
      <c r="B48" s="36" t="s">
        <v>202</v>
      </c>
      <c r="C48" s="36" t="s">
        <v>167</v>
      </c>
      <c r="D48" s="12" t="s">
        <v>203</v>
      </c>
      <c r="E48" s="37">
        <v>1758613</v>
      </c>
      <c r="F48" s="37"/>
      <c r="G48" s="37"/>
      <c r="H48" s="37"/>
      <c r="I48" s="10">
        <f t="shared" si="1"/>
        <v>1758613</v>
      </c>
      <c r="J48" s="37"/>
      <c r="K48" s="37"/>
      <c r="L48" s="13"/>
      <c r="M48" s="37"/>
      <c r="N48" s="37"/>
      <c r="O48" s="10">
        <f t="shared" si="2"/>
        <v>0</v>
      </c>
      <c r="P48" s="10">
        <f t="shared" si="3"/>
        <v>1758613</v>
      </c>
    </row>
    <row r="49" spans="1:19" ht="22.5" x14ac:dyDescent="0.25">
      <c r="A49" s="36">
        <v>1011080</v>
      </c>
      <c r="B49" s="36">
        <v>1080</v>
      </c>
      <c r="C49" s="36" t="s">
        <v>215</v>
      </c>
      <c r="D49" s="12" t="s">
        <v>225</v>
      </c>
      <c r="E49" s="37">
        <v>17595373</v>
      </c>
      <c r="F49" s="37"/>
      <c r="G49" s="37"/>
      <c r="H49" s="37"/>
      <c r="I49" s="10">
        <f t="shared" si="1"/>
        <v>17595373</v>
      </c>
      <c r="J49" s="37">
        <f>330000+1276040</f>
        <v>1606040</v>
      </c>
      <c r="K49" s="37"/>
      <c r="L49" s="37"/>
      <c r="M49" s="37"/>
      <c r="N49" s="37"/>
      <c r="O49" s="10">
        <f t="shared" si="2"/>
        <v>1606040</v>
      </c>
      <c r="P49" s="10">
        <f t="shared" si="3"/>
        <v>19201413</v>
      </c>
    </row>
    <row r="50" spans="1:19" x14ac:dyDescent="0.25">
      <c r="A50" s="36">
        <v>1014030</v>
      </c>
      <c r="B50" s="36">
        <v>4030</v>
      </c>
      <c r="C50" s="36" t="s">
        <v>226</v>
      </c>
      <c r="D50" s="12" t="s">
        <v>227</v>
      </c>
      <c r="E50" s="37">
        <v>10384590</v>
      </c>
      <c r="F50" s="37"/>
      <c r="G50" s="37"/>
      <c r="H50" s="37"/>
      <c r="I50" s="10">
        <f t="shared" si="1"/>
        <v>10384590</v>
      </c>
      <c r="J50" s="13">
        <f>330000+30000</f>
        <v>360000</v>
      </c>
      <c r="K50" s="13"/>
      <c r="L50" s="13"/>
      <c r="M50" s="37"/>
      <c r="N50" s="37"/>
      <c r="O50" s="10">
        <f t="shared" si="2"/>
        <v>360000</v>
      </c>
      <c r="P50" s="10">
        <f t="shared" si="3"/>
        <v>10744590</v>
      </c>
    </row>
    <row r="51" spans="1:19" x14ac:dyDescent="0.25">
      <c r="A51" s="36">
        <v>1014040</v>
      </c>
      <c r="B51" s="36">
        <v>4040</v>
      </c>
      <c r="C51" s="36" t="s">
        <v>226</v>
      </c>
      <c r="D51" s="12" t="s">
        <v>228</v>
      </c>
      <c r="E51" s="37">
        <v>2900855</v>
      </c>
      <c r="F51" s="37"/>
      <c r="G51" s="37"/>
      <c r="H51" s="37"/>
      <c r="I51" s="10">
        <f t="shared" si="1"/>
        <v>2900855</v>
      </c>
      <c r="J51" s="37">
        <v>80000</v>
      </c>
      <c r="K51" s="37"/>
      <c r="L51" s="37"/>
      <c r="M51" s="37"/>
      <c r="N51" s="37"/>
      <c r="O51" s="10">
        <f t="shared" si="2"/>
        <v>80000</v>
      </c>
      <c r="P51" s="10">
        <f t="shared" si="3"/>
        <v>2980855</v>
      </c>
    </row>
    <row r="52" spans="1:19" ht="33.75" x14ac:dyDescent="0.25">
      <c r="A52" s="19">
        <v>1014060</v>
      </c>
      <c r="B52" s="19">
        <v>4060</v>
      </c>
      <c r="C52" s="19" t="s">
        <v>229</v>
      </c>
      <c r="D52" s="12" t="s">
        <v>230</v>
      </c>
      <c r="E52" s="37">
        <f>13810814-600000</f>
        <v>13210814</v>
      </c>
      <c r="F52" s="37"/>
      <c r="G52" s="37"/>
      <c r="H52" s="37"/>
      <c r="I52" s="10">
        <f t="shared" si="1"/>
        <v>13210814</v>
      </c>
      <c r="J52" s="37">
        <f>250000+600000</f>
        <v>850000</v>
      </c>
      <c r="K52" s="37"/>
      <c r="L52" s="37"/>
      <c r="M52" s="37"/>
      <c r="N52" s="37"/>
      <c r="O52" s="10">
        <f t="shared" si="2"/>
        <v>850000</v>
      </c>
      <c r="P52" s="10">
        <f t="shared" si="3"/>
        <v>14060814</v>
      </c>
    </row>
    <row r="53" spans="1:19" ht="22.5" x14ac:dyDescent="0.25">
      <c r="A53" s="36">
        <v>1014081</v>
      </c>
      <c r="B53" s="36">
        <v>4081</v>
      </c>
      <c r="C53" s="36" t="s">
        <v>231</v>
      </c>
      <c r="D53" s="12" t="s">
        <v>232</v>
      </c>
      <c r="E53" s="37">
        <v>1658910</v>
      </c>
      <c r="F53" s="37"/>
      <c r="G53" s="37"/>
      <c r="H53" s="37"/>
      <c r="I53" s="10">
        <f t="shared" si="1"/>
        <v>1658910</v>
      </c>
      <c r="J53" s="37"/>
      <c r="K53" s="37"/>
      <c r="L53" s="37"/>
      <c r="M53" s="37"/>
      <c r="N53" s="37"/>
      <c r="O53" s="10">
        <f t="shared" si="2"/>
        <v>0</v>
      </c>
      <c r="P53" s="10">
        <f t="shared" si="3"/>
        <v>1658910</v>
      </c>
    </row>
    <row r="54" spans="1:19" x14ac:dyDescent="0.25">
      <c r="A54" s="36">
        <v>1014082</v>
      </c>
      <c r="B54" s="36">
        <v>4082</v>
      </c>
      <c r="C54" s="36" t="s">
        <v>231</v>
      </c>
      <c r="D54" s="12" t="s">
        <v>233</v>
      </c>
      <c r="E54" s="37">
        <v>400000</v>
      </c>
      <c r="F54" s="37"/>
      <c r="G54" s="37"/>
      <c r="H54" s="37"/>
      <c r="I54" s="10">
        <f t="shared" si="1"/>
        <v>400000</v>
      </c>
      <c r="J54" s="37"/>
      <c r="K54" s="37"/>
      <c r="L54" s="37"/>
      <c r="M54" s="37"/>
      <c r="N54" s="37"/>
      <c r="O54" s="10">
        <f t="shared" si="2"/>
        <v>0</v>
      </c>
      <c r="P54" s="10">
        <f t="shared" si="3"/>
        <v>400000</v>
      </c>
    </row>
    <row r="55" spans="1:19" x14ac:dyDescent="0.25">
      <c r="A55" s="20">
        <v>11</v>
      </c>
      <c r="B55" s="35"/>
      <c r="C55" s="35"/>
      <c r="D55" s="8" t="s">
        <v>26</v>
      </c>
      <c r="E55" s="15">
        <f>SUM(E56:E60)</f>
        <v>23979090</v>
      </c>
      <c r="F55" s="15">
        <f t="shared" ref="F55:N55" si="6">SUM(F56:F60)</f>
        <v>0</v>
      </c>
      <c r="G55" s="15">
        <f t="shared" si="6"/>
        <v>0</v>
      </c>
      <c r="H55" s="15">
        <f t="shared" si="6"/>
        <v>0</v>
      </c>
      <c r="I55" s="10">
        <f t="shared" si="1"/>
        <v>23979090</v>
      </c>
      <c r="J55" s="15">
        <f t="shared" si="6"/>
        <v>1555000</v>
      </c>
      <c r="K55" s="15">
        <f t="shared" si="6"/>
        <v>0</v>
      </c>
      <c r="L55" s="15">
        <f t="shared" si="6"/>
        <v>0</v>
      </c>
      <c r="M55" s="15">
        <f t="shared" si="6"/>
        <v>0</v>
      </c>
      <c r="N55" s="15">
        <f t="shared" si="6"/>
        <v>0</v>
      </c>
      <c r="O55" s="10">
        <f t="shared" si="2"/>
        <v>1555000</v>
      </c>
      <c r="P55" s="10">
        <f t="shared" si="3"/>
        <v>25534090</v>
      </c>
    </row>
    <row r="56" spans="1:19" ht="45" x14ac:dyDescent="0.25">
      <c r="A56" s="36">
        <v>1110160</v>
      </c>
      <c r="B56" s="36" t="s">
        <v>202</v>
      </c>
      <c r="C56" s="36" t="s">
        <v>167</v>
      </c>
      <c r="D56" s="12" t="s">
        <v>203</v>
      </c>
      <c r="E56" s="37">
        <v>3143200</v>
      </c>
      <c r="F56" s="37"/>
      <c r="G56" s="37"/>
      <c r="H56" s="37"/>
      <c r="I56" s="10">
        <f t="shared" si="1"/>
        <v>3143200</v>
      </c>
      <c r="J56" s="37">
        <v>240000</v>
      </c>
      <c r="K56" s="37"/>
      <c r="L56" s="13"/>
      <c r="M56" s="37"/>
      <c r="N56" s="37"/>
      <c r="O56" s="10">
        <f t="shared" si="2"/>
        <v>240000</v>
      </c>
      <c r="P56" s="10">
        <f t="shared" si="3"/>
        <v>3383200</v>
      </c>
    </row>
    <row r="57" spans="1:19" ht="22.5" x14ac:dyDescent="0.25">
      <c r="A57" s="36">
        <v>1113133</v>
      </c>
      <c r="B57" s="36">
        <v>3133</v>
      </c>
      <c r="C57" s="36">
        <v>1040</v>
      </c>
      <c r="D57" s="12" t="s">
        <v>36</v>
      </c>
      <c r="E57" s="37">
        <v>551850</v>
      </c>
      <c r="F57" s="37"/>
      <c r="G57" s="37"/>
      <c r="H57" s="37"/>
      <c r="I57" s="10">
        <f t="shared" si="1"/>
        <v>551850</v>
      </c>
      <c r="J57" s="37"/>
      <c r="K57" s="37"/>
      <c r="L57" s="13"/>
      <c r="M57" s="37"/>
      <c r="N57" s="37"/>
      <c r="O57" s="10">
        <f t="shared" si="2"/>
        <v>0</v>
      </c>
      <c r="P57" s="10">
        <f t="shared" si="3"/>
        <v>551850</v>
      </c>
    </row>
    <row r="58" spans="1:19" ht="33.75" x14ac:dyDescent="0.25">
      <c r="A58" s="36">
        <v>1115031</v>
      </c>
      <c r="B58" s="36">
        <v>5031</v>
      </c>
      <c r="C58" s="36" t="s">
        <v>234</v>
      </c>
      <c r="D58" s="12" t="s">
        <v>235</v>
      </c>
      <c r="E58" s="62">
        <v>16707840</v>
      </c>
      <c r="F58" s="62"/>
      <c r="G58" s="37"/>
      <c r="H58" s="37"/>
      <c r="I58" s="10">
        <f t="shared" si="1"/>
        <v>16707840</v>
      </c>
      <c r="J58" s="37">
        <f>940000+375000</f>
        <v>1315000</v>
      </c>
      <c r="K58" s="37"/>
      <c r="L58" s="13"/>
      <c r="M58" s="37"/>
      <c r="N58" s="37"/>
      <c r="O58" s="10">
        <f t="shared" si="2"/>
        <v>1315000</v>
      </c>
      <c r="P58" s="10">
        <f t="shared" si="3"/>
        <v>18022840</v>
      </c>
    </row>
    <row r="59" spans="1:19" ht="45" x14ac:dyDescent="0.25">
      <c r="A59" s="36">
        <v>1115061</v>
      </c>
      <c r="B59" s="36">
        <v>5061</v>
      </c>
      <c r="C59" s="36" t="s">
        <v>234</v>
      </c>
      <c r="D59" s="12" t="s">
        <v>37</v>
      </c>
      <c r="E59" s="37">
        <v>1265000</v>
      </c>
      <c r="F59" s="37"/>
      <c r="G59" s="37"/>
      <c r="H59" s="37"/>
      <c r="I59" s="10">
        <f t="shared" si="1"/>
        <v>1265000</v>
      </c>
      <c r="J59" s="37"/>
      <c r="K59" s="37"/>
      <c r="L59" s="13"/>
      <c r="M59" s="37"/>
      <c r="N59" s="37"/>
      <c r="O59" s="10">
        <f t="shared" si="2"/>
        <v>0</v>
      </c>
      <c r="P59" s="10">
        <f t="shared" si="3"/>
        <v>1265000</v>
      </c>
    </row>
    <row r="60" spans="1:19" ht="33.75" x14ac:dyDescent="0.25">
      <c r="A60" s="19">
        <v>1115062</v>
      </c>
      <c r="B60" s="19">
        <v>5062</v>
      </c>
      <c r="C60" s="19" t="s">
        <v>234</v>
      </c>
      <c r="D60" s="12" t="s">
        <v>38</v>
      </c>
      <c r="E60" s="37">
        <v>2311200</v>
      </c>
      <c r="F60" s="37"/>
      <c r="G60" s="37"/>
      <c r="H60" s="37"/>
      <c r="I60" s="10">
        <f t="shared" si="1"/>
        <v>2311200</v>
      </c>
      <c r="J60" s="37"/>
      <c r="K60" s="37"/>
      <c r="L60" s="13"/>
      <c r="M60" s="37"/>
      <c r="N60" s="37"/>
      <c r="O60" s="10">
        <f t="shared" si="2"/>
        <v>0</v>
      </c>
      <c r="P60" s="10">
        <f t="shared" si="3"/>
        <v>2311200</v>
      </c>
    </row>
    <row r="61" spans="1:19" ht="21" x14ac:dyDescent="0.25">
      <c r="A61" s="20">
        <v>12</v>
      </c>
      <c r="B61" s="35"/>
      <c r="C61" s="35"/>
      <c r="D61" s="8" t="s">
        <v>27</v>
      </c>
      <c r="E61" s="15">
        <f t="shared" ref="E61:N61" si="7">SUM(E62:E73)</f>
        <v>31513797</v>
      </c>
      <c r="F61" s="15">
        <f t="shared" si="7"/>
        <v>0</v>
      </c>
      <c r="G61" s="15">
        <f t="shared" si="7"/>
        <v>0</v>
      </c>
      <c r="H61" s="15">
        <f t="shared" si="7"/>
        <v>0</v>
      </c>
      <c r="I61" s="10">
        <f t="shared" si="1"/>
        <v>31513797</v>
      </c>
      <c r="J61" s="15">
        <f t="shared" si="7"/>
        <v>52670460</v>
      </c>
      <c r="K61" s="15">
        <f t="shared" si="7"/>
        <v>0</v>
      </c>
      <c r="L61" s="15">
        <f t="shared" si="7"/>
        <v>0</v>
      </c>
      <c r="M61" s="15">
        <f t="shared" si="7"/>
        <v>0</v>
      </c>
      <c r="N61" s="15">
        <f t="shared" si="7"/>
        <v>0</v>
      </c>
      <c r="O61" s="10">
        <f t="shared" si="2"/>
        <v>52670460</v>
      </c>
      <c r="P61" s="10">
        <f t="shared" si="3"/>
        <v>84184257</v>
      </c>
      <c r="S61" s="53"/>
    </row>
    <row r="62" spans="1:19" ht="56.25" x14ac:dyDescent="0.25">
      <c r="A62" s="36" t="s">
        <v>318</v>
      </c>
      <c r="B62" s="36" t="s">
        <v>166</v>
      </c>
      <c r="C62" s="36" t="s">
        <v>167</v>
      </c>
      <c r="D62" s="12" t="s">
        <v>168</v>
      </c>
      <c r="E62" s="37">
        <f>56400+2636700+521150+50000</f>
        <v>3264250</v>
      </c>
      <c r="F62" s="37"/>
      <c r="G62" s="37"/>
      <c r="H62" s="37"/>
      <c r="I62" s="10">
        <f t="shared" si="1"/>
        <v>3264250</v>
      </c>
      <c r="J62" s="37"/>
      <c r="K62" s="37"/>
      <c r="L62" s="13"/>
      <c r="M62" s="37"/>
      <c r="N62" s="37"/>
      <c r="O62" s="10">
        <f t="shared" si="2"/>
        <v>0</v>
      </c>
      <c r="P62" s="10">
        <f t="shared" si="3"/>
        <v>3264250</v>
      </c>
      <c r="S62" s="53"/>
    </row>
    <row r="63" spans="1:19" ht="45" x14ac:dyDescent="0.25">
      <c r="A63" s="36">
        <v>1210160</v>
      </c>
      <c r="B63" s="36" t="s">
        <v>202</v>
      </c>
      <c r="C63" s="36" t="s">
        <v>167</v>
      </c>
      <c r="D63" s="12" t="s">
        <v>203</v>
      </c>
      <c r="E63" s="37">
        <v>9049147</v>
      </c>
      <c r="F63" s="37"/>
      <c r="G63" s="37"/>
      <c r="H63" s="37"/>
      <c r="I63" s="10">
        <f t="shared" si="1"/>
        <v>9049147</v>
      </c>
      <c r="J63" s="37"/>
      <c r="K63" s="37"/>
      <c r="L63" s="13"/>
      <c r="M63" s="37"/>
      <c r="N63" s="37"/>
      <c r="O63" s="10">
        <f t="shared" si="2"/>
        <v>0</v>
      </c>
      <c r="P63" s="10">
        <f t="shared" si="3"/>
        <v>9049147</v>
      </c>
      <c r="S63" s="53"/>
    </row>
    <row r="64" spans="1:19" x14ac:dyDescent="0.25">
      <c r="A64" s="36" t="s">
        <v>319</v>
      </c>
      <c r="B64" s="19">
        <v>1010</v>
      </c>
      <c r="C64" s="19" t="s">
        <v>205</v>
      </c>
      <c r="D64" s="12" t="s">
        <v>206</v>
      </c>
      <c r="E64" s="37">
        <v>950000</v>
      </c>
      <c r="F64" s="37"/>
      <c r="G64" s="37"/>
      <c r="H64" s="37"/>
      <c r="I64" s="10">
        <f t="shared" si="1"/>
        <v>950000</v>
      </c>
      <c r="J64" s="37">
        <v>50000</v>
      </c>
      <c r="K64" s="37"/>
      <c r="L64" s="13"/>
      <c r="M64" s="37"/>
      <c r="N64" s="37"/>
      <c r="O64" s="10">
        <f t="shared" si="2"/>
        <v>50000</v>
      </c>
      <c r="P64" s="10">
        <f t="shared" si="3"/>
        <v>1000000</v>
      </c>
    </row>
    <row r="65" spans="1:19" ht="22.5" x14ac:dyDescent="0.25">
      <c r="A65" s="19" t="s">
        <v>291</v>
      </c>
      <c r="B65" s="19">
        <v>1021</v>
      </c>
      <c r="C65" s="19" t="s">
        <v>208</v>
      </c>
      <c r="D65" s="12" t="s">
        <v>209</v>
      </c>
      <c r="E65" s="37"/>
      <c r="F65" s="37"/>
      <c r="G65" s="37"/>
      <c r="H65" s="37"/>
      <c r="I65" s="10">
        <f t="shared" si="1"/>
        <v>0</v>
      </c>
      <c r="J65" s="37">
        <f>100000+40120460</f>
        <v>40220460</v>
      </c>
      <c r="K65" s="37"/>
      <c r="L65" s="13"/>
      <c r="M65" s="37"/>
      <c r="N65" s="37"/>
      <c r="O65" s="10">
        <f t="shared" si="2"/>
        <v>40220460</v>
      </c>
      <c r="P65" s="10">
        <f t="shared" si="3"/>
        <v>40220460</v>
      </c>
    </row>
    <row r="66" spans="1:19" ht="22.5" x14ac:dyDescent="0.25">
      <c r="A66" s="36" t="s">
        <v>327</v>
      </c>
      <c r="B66" s="36">
        <v>1080</v>
      </c>
      <c r="C66" s="36" t="s">
        <v>215</v>
      </c>
      <c r="D66" s="12" t="s">
        <v>225</v>
      </c>
      <c r="E66" s="37"/>
      <c r="F66" s="37"/>
      <c r="G66" s="37"/>
      <c r="H66" s="37"/>
      <c r="I66" s="10">
        <f t="shared" si="1"/>
        <v>0</v>
      </c>
      <c r="J66" s="37">
        <v>250000</v>
      </c>
      <c r="K66" s="37"/>
      <c r="L66" s="13"/>
      <c r="M66" s="37"/>
      <c r="N66" s="37"/>
      <c r="O66" s="10">
        <f t="shared" si="2"/>
        <v>250000</v>
      </c>
      <c r="P66" s="10">
        <f t="shared" si="3"/>
        <v>250000</v>
      </c>
    </row>
    <row r="67" spans="1:19" ht="33.75" x14ac:dyDescent="0.25">
      <c r="A67" s="19" t="s">
        <v>326</v>
      </c>
      <c r="B67" s="19">
        <v>4060</v>
      </c>
      <c r="C67" s="19" t="s">
        <v>229</v>
      </c>
      <c r="D67" s="12" t="s">
        <v>230</v>
      </c>
      <c r="E67" s="37">
        <f>18300+735000</f>
        <v>753300</v>
      </c>
      <c r="F67" s="37"/>
      <c r="G67" s="37"/>
      <c r="H67" s="37"/>
      <c r="I67" s="10">
        <f t="shared" si="1"/>
        <v>753300</v>
      </c>
      <c r="J67" s="37">
        <v>400000</v>
      </c>
      <c r="K67" s="37"/>
      <c r="L67" s="13"/>
      <c r="M67" s="37"/>
      <c r="N67" s="37"/>
      <c r="O67" s="10">
        <f t="shared" si="2"/>
        <v>400000</v>
      </c>
      <c r="P67" s="10">
        <f t="shared" si="3"/>
        <v>1153300</v>
      </c>
    </row>
    <row r="68" spans="1:19" ht="33.75" x14ac:dyDescent="0.25">
      <c r="A68" s="36" t="s">
        <v>320</v>
      </c>
      <c r="B68" s="36">
        <v>5031</v>
      </c>
      <c r="C68" s="36" t="s">
        <v>234</v>
      </c>
      <c r="D68" s="12" t="s">
        <v>235</v>
      </c>
      <c r="E68" s="37"/>
      <c r="F68" s="37"/>
      <c r="G68" s="37"/>
      <c r="H68" s="37"/>
      <c r="I68" s="10">
        <f t="shared" si="1"/>
        <v>0</v>
      </c>
      <c r="J68" s="37">
        <v>2300000</v>
      </c>
      <c r="K68" s="37"/>
      <c r="L68" s="13"/>
      <c r="M68" s="37"/>
      <c r="N68" s="37"/>
      <c r="O68" s="10">
        <f t="shared" si="2"/>
        <v>2300000</v>
      </c>
      <c r="P68" s="10">
        <f t="shared" si="3"/>
        <v>2300000</v>
      </c>
    </row>
    <row r="69" spans="1:19" ht="22.5" x14ac:dyDescent="0.25">
      <c r="A69" s="58">
        <v>1216013</v>
      </c>
      <c r="B69" s="59">
        <v>6013</v>
      </c>
      <c r="C69" s="59">
        <v>620</v>
      </c>
      <c r="D69" s="61" t="s">
        <v>293</v>
      </c>
      <c r="E69" s="37">
        <v>5060000</v>
      </c>
      <c r="F69" s="37"/>
      <c r="G69" s="37"/>
      <c r="H69" s="37"/>
      <c r="I69" s="10">
        <f t="shared" si="1"/>
        <v>5060000</v>
      </c>
      <c r="J69" s="37">
        <v>1450000</v>
      </c>
      <c r="K69" s="37"/>
      <c r="L69" s="13"/>
      <c r="M69" s="37"/>
      <c r="N69" s="37"/>
      <c r="O69" s="10">
        <f t="shared" si="2"/>
        <v>1450000</v>
      </c>
      <c r="P69" s="10">
        <f t="shared" si="3"/>
        <v>6510000</v>
      </c>
    </row>
    <row r="70" spans="1:19" ht="22.5" x14ac:dyDescent="0.25">
      <c r="A70" s="58">
        <v>1216040</v>
      </c>
      <c r="B70" s="59">
        <v>6040</v>
      </c>
      <c r="C70" s="59">
        <v>620</v>
      </c>
      <c r="D70" s="61" t="s">
        <v>321</v>
      </c>
      <c r="E70" s="37">
        <v>1695000</v>
      </c>
      <c r="F70" s="37"/>
      <c r="G70" s="37"/>
      <c r="H70" s="37"/>
      <c r="I70" s="10">
        <f t="shared" si="1"/>
        <v>1695000</v>
      </c>
      <c r="J70" s="37"/>
      <c r="K70" s="37"/>
      <c r="L70" s="13"/>
      <c r="M70" s="37"/>
      <c r="N70" s="37"/>
      <c r="O70" s="10">
        <f t="shared" si="2"/>
        <v>0</v>
      </c>
      <c r="P70" s="10">
        <f t="shared" si="3"/>
        <v>1695000</v>
      </c>
    </row>
    <row r="71" spans="1:19" ht="90" x14ac:dyDescent="0.25">
      <c r="A71" s="36">
        <v>1216071</v>
      </c>
      <c r="B71" s="36">
        <v>6071</v>
      </c>
      <c r="C71" s="36" t="s">
        <v>236</v>
      </c>
      <c r="D71" s="14" t="s">
        <v>60</v>
      </c>
      <c r="E71" s="37">
        <v>6700000</v>
      </c>
      <c r="F71" s="37"/>
      <c r="G71" s="37"/>
      <c r="H71" s="37"/>
      <c r="I71" s="10">
        <f t="shared" si="1"/>
        <v>6700000</v>
      </c>
      <c r="J71" s="37"/>
      <c r="K71" s="37"/>
      <c r="L71" s="13"/>
      <c r="M71" s="37"/>
      <c r="N71" s="37"/>
      <c r="O71" s="10">
        <f t="shared" si="2"/>
        <v>0</v>
      </c>
      <c r="P71" s="10">
        <f t="shared" si="3"/>
        <v>6700000</v>
      </c>
    </row>
    <row r="72" spans="1:19" ht="22.5" x14ac:dyDescent="0.25">
      <c r="A72" s="36">
        <v>1216090</v>
      </c>
      <c r="B72" s="36">
        <v>6090</v>
      </c>
      <c r="C72" s="36" t="s">
        <v>236</v>
      </c>
      <c r="D72" s="12" t="s">
        <v>237</v>
      </c>
      <c r="E72" s="62">
        <v>4042100</v>
      </c>
      <c r="F72" s="62"/>
      <c r="G72" s="37"/>
      <c r="H72" s="37"/>
      <c r="I72" s="10">
        <f t="shared" si="1"/>
        <v>4042100</v>
      </c>
      <c r="J72" s="37"/>
      <c r="K72" s="37"/>
      <c r="L72" s="13"/>
      <c r="M72" s="37"/>
      <c r="N72" s="37"/>
      <c r="O72" s="10">
        <f t="shared" si="2"/>
        <v>0</v>
      </c>
      <c r="P72" s="10">
        <f t="shared" si="3"/>
        <v>4042100</v>
      </c>
    </row>
    <row r="73" spans="1:19" ht="22.5" x14ac:dyDescent="0.25">
      <c r="A73" s="58">
        <v>1217670</v>
      </c>
      <c r="B73" s="60">
        <v>7670</v>
      </c>
      <c r="C73" s="59">
        <v>490</v>
      </c>
      <c r="D73" s="61" t="s">
        <v>322</v>
      </c>
      <c r="E73" s="37"/>
      <c r="F73" s="37"/>
      <c r="G73" s="37"/>
      <c r="H73" s="37"/>
      <c r="I73" s="10">
        <f t="shared" si="1"/>
        <v>0</v>
      </c>
      <c r="J73" s="37">
        <v>8000000</v>
      </c>
      <c r="K73" s="37"/>
      <c r="L73" s="13"/>
      <c r="M73" s="37"/>
      <c r="N73" s="37"/>
      <c r="O73" s="10">
        <f t="shared" si="2"/>
        <v>8000000</v>
      </c>
      <c r="P73" s="10">
        <f t="shared" si="3"/>
        <v>8000000</v>
      </c>
    </row>
    <row r="74" spans="1:19" ht="21" x14ac:dyDescent="0.25">
      <c r="A74" s="21">
        <v>14</v>
      </c>
      <c r="B74" s="40"/>
      <c r="C74" s="40"/>
      <c r="D74" s="8" t="s">
        <v>28</v>
      </c>
      <c r="E74" s="15">
        <f t="shared" ref="E74:N74" si="8">SUM(E75:E77)</f>
        <v>60539116</v>
      </c>
      <c r="F74" s="15">
        <f t="shared" si="8"/>
        <v>0</v>
      </c>
      <c r="G74" s="15">
        <f t="shared" si="8"/>
        <v>0</v>
      </c>
      <c r="H74" s="15">
        <f t="shared" si="8"/>
        <v>0</v>
      </c>
      <c r="I74" s="10">
        <f t="shared" si="1"/>
        <v>60539116</v>
      </c>
      <c r="J74" s="15">
        <f t="shared" si="8"/>
        <v>8655300</v>
      </c>
      <c r="K74" s="15">
        <f t="shared" si="8"/>
        <v>0</v>
      </c>
      <c r="L74" s="15">
        <f t="shared" si="8"/>
        <v>0</v>
      </c>
      <c r="M74" s="15">
        <f t="shared" si="8"/>
        <v>0</v>
      </c>
      <c r="N74" s="15">
        <f t="shared" si="8"/>
        <v>0</v>
      </c>
      <c r="O74" s="10">
        <f t="shared" si="2"/>
        <v>8655300</v>
      </c>
      <c r="P74" s="10">
        <f t="shared" si="3"/>
        <v>69194416</v>
      </c>
      <c r="S74" s="53"/>
    </row>
    <row r="75" spans="1:19" ht="22.5" x14ac:dyDescent="0.25">
      <c r="A75" s="36">
        <v>1410160</v>
      </c>
      <c r="B75" s="36" t="s">
        <v>202</v>
      </c>
      <c r="C75" s="36" t="s">
        <v>167</v>
      </c>
      <c r="D75" s="12" t="s">
        <v>238</v>
      </c>
      <c r="E75" s="37">
        <v>7374220</v>
      </c>
      <c r="F75" s="37"/>
      <c r="G75" s="37"/>
      <c r="H75" s="37"/>
      <c r="I75" s="10">
        <f t="shared" si="1"/>
        <v>7374220</v>
      </c>
      <c r="J75" s="37"/>
      <c r="K75" s="37"/>
      <c r="L75" s="13"/>
      <c r="M75" s="37"/>
      <c r="N75" s="37"/>
      <c r="O75" s="10">
        <f t="shared" si="2"/>
        <v>0</v>
      </c>
      <c r="P75" s="10">
        <f t="shared" si="3"/>
        <v>7374220</v>
      </c>
      <c r="S75" s="53"/>
    </row>
    <row r="76" spans="1:19" ht="22.5" x14ac:dyDescent="0.25">
      <c r="A76" s="36">
        <v>1416030</v>
      </c>
      <c r="B76" s="36">
        <v>6030</v>
      </c>
      <c r="C76" s="36" t="s">
        <v>239</v>
      </c>
      <c r="D76" s="12" t="s">
        <v>240</v>
      </c>
      <c r="E76" s="37">
        <f>51314896+1850000</f>
        <v>53164896</v>
      </c>
      <c r="F76" s="37"/>
      <c r="G76" s="37"/>
      <c r="H76" s="37"/>
      <c r="I76" s="10">
        <f t="shared" ref="I76:I83" si="9">SUM(E76:F76)</f>
        <v>53164896</v>
      </c>
      <c r="J76" s="37">
        <f>6300000+1650000</f>
        <v>7950000</v>
      </c>
      <c r="K76" s="37"/>
      <c r="L76" s="13"/>
      <c r="M76" s="37"/>
      <c r="N76" s="37"/>
      <c r="O76" s="10">
        <f t="shared" ref="O76:O82" si="10">SUM(J76+K76)</f>
        <v>7950000</v>
      </c>
      <c r="P76" s="10">
        <f t="shared" ref="P76:P83" si="11">SUM(I76+O76)</f>
        <v>61114896</v>
      </c>
    </row>
    <row r="77" spans="1:19" x14ac:dyDescent="0.25">
      <c r="A77" s="36">
        <v>1418312</v>
      </c>
      <c r="B77" s="36">
        <v>8312</v>
      </c>
      <c r="C77" s="36" t="s">
        <v>241</v>
      </c>
      <c r="D77" s="12" t="s">
        <v>242</v>
      </c>
      <c r="E77" s="37"/>
      <c r="F77" s="37"/>
      <c r="G77" s="37"/>
      <c r="H77" s="37"/>
      <c r="I77" s="10">
        <f t="shared" si="9"/>
        <v>0</v>
      </c>
      <c r="J77" s="37">
        <v>705300</v>
      </c>
      <c r="K77" s="37"/>
      <c r="L77" s="37"/>
      <c r="M77" s="37"/>
      <c r="N77" s="37"/>
      <c r="O77" s="10">
        <f t="shared" si="10"/>
        <v>705300</v>
      </c>
      <c r="P77" s="10">
        <f t="shared" si="11"/>
        <v>705300</v>
      </c>
    </row>
    <row r="78" spans="1:19" x14ac:dyDescent="0.25">
      <c r="A78" s="21">
        <v>37</v>
      </c>
      <c r="B78" s="40"/>
      <c r="C78" s="40"/>
      <c r="D78" s="8" t="s">
        <v>243</v>
      </c>
      <c r="E78" s="15">
        <f>SUM(E79:E82)</f>
        <v>11264005</v>
      </c>
      <c r="F78" s="15">
        <f t="shared" ref="F78:N78" si="12">SUM(F79:F82)</f>
        <v>0</v>
      </c>
      <c r="G78" s="15">
        <f t="shared" si="12"/>
        <v>0</v>
      </c>
      <c r="H78" s="15">
        <f t="shared" si="12"/>
        <v>0</v>
      </c>
      <c r="I78" s="10">
        <f t="shared" si="9"/>
        <v>11264005</v>
      </c>
      <c r="J78" s="15">
        <f t="shared" si="12"/>
        <v>56000</v>
      </c>
      <c r="K78" s="15">
        <f t="shared" si="12"/>
        <v>0</v>
      </c>
      <c r="L78" s="15">
        <f t="shared" si="12"/>
        <v>0</v>
      </c>
      <c r="M78" s="15">
        <f t="shared" si="12"/>
        <v>0</v>
      </c>
      <c r="N78" s="15">
        <f t="shared" si="12"/>
        <v>0</v>
      </c>
      <c r="O78" s="10">
        <f t="shared" si="10"/>
        <v>56000</v>
      </c>
      <c r="P78" s="10">
        <f t="shared" si="11"/>
        <v>11320005</v>
      </c>
    </row>
    <row r="79" spans="1:19" ht="45" x14ac:dyDescent="0.25">
      <c r="A79" s="36">
        <v>3710160</v>
      </c>
      <c r="B79" s="36" t="s">
        <v>202</v>
      </c>
      <c r="C79" s="36" t="s">
        <v>167</v>
      </c>
      <c r="D79" s="12" t="s">
        <v>203</v>
      </c>
      <c r="E79" s="37">
        <v>4149135</v>
      </c>
      <c r="F79" s="37"/>
      <c r="G79" s="37"/>
      <c r="H79" s="37"/>
      <c r="I79" s="10">
        <f t="shared" si="9"/>
        <v>4149135</v>
      </c>
      <c r="J79" s="37">
        <v>56000</v>
      </c>
      <c r="K79" s="37"/>
      <c r="L79" s="13"/>
      <c r="M79" s="37"/>
      <c r="N79" s="37"/>
      <c r="O79" s="10">
        <f t="shared" si="10"/>
        <v>56000</v>
      </c>
      <c r="P79" s="10">
        <f t="shared" si="11"/>
        <v>4205135</v>
      </c>
    </row>
    <row r="80" spans="1:19" x14ac:dyDescent="0.25">
      <c r="A80" s="36" t="s">
        <v>292</v>
      </c>
      <c r="B80" s="36" t="s">
        <v>317</v>
      </c>
      <c r="C80" s="36" t="s">
        <v>316</v>
      </c>
      <c r="D80" s="12" t="s">
        <v>315</v>
      </c>
      <c r="E80" s="37">
        <v>801170</v>
      </c>
      <c r="F80" s="37"/>
      <c r="G80" s="37"/>
      <c r="H80" s="37"/>
      <c r="I80" s="10">
        <f t="shared" si="9"/>
        <v>801170</v>
      </c>
      <c r="J80" s="37"/>
      <c r="K80" s="37"/>
      <c r="L80" s="13"/>
      <c r="M80" s="37"/>
      <c r="N80" s="37"/>
      <c r="O80" s="10">
        <f t="shared" si="10"/>
        <v>0</v>
      </c>
      <c r="P80" s="10">
        <f t="shared" si="11"/>
        <v>801170</v>
      </c>
    </row>
    <row r="81" spans="1:16" x14ac:dyDescent="0.25">
      <c r="A81" s="36">
        <v>3718710</v>
      </c>
      <c r="B81" s="36">
        <v>8710</v>
      </c>
      <c r="C81" s="36" t="s">
        <v>171</v>
      </c>
      <c r="D81" s="12" t="s">
        <v>244</v>
      </c>
      <c r="E81" s="37">
        <v>1000000</v>
      </c>
      <c r="F81" s="37"/>
      <c r="G81" s="37"/>
      <c r="H81" s="37"/>
      <c r="I81" s="10">
        <f t="shared" si="9"/>
        <v>1000000</v>
      </c>
      <c r="J81" s="37"/>
      <c r="K81" s="37"/>
      <c r="L81" s="13"/>
      <c r="M81" s="37"/>
      <c r="N81" s="37"/>
      <c r="O81" s="10">
        <f t="shared" si="10"/>
        <v>0</v>
      </c>
      <c r="P81" s="10">
        <f t="shared" si="11"/>
        <v>1000000</v>
      </c>
    </row>
    <row r="82" spans="1:16" x14ac:dyDescent="0.25">
      <c r="A82" s="36" t="s">
        <v>260</v>
      </c>
      <c r="B82" s="36" t="s">
        <v>261</v>
      </c>
      <c r="C82" s="36" t="s">
        <v>170</v>
      </c>
      <c r="D82" s="54" t="s">
        <v>262</v>
      </c>
      <c r="E82" s="37">
        <v>5313700</v>
      </c>
      <c r="F82" s="37"/>
      <c r="G82" s="37"/>
      <c r="H82" s="37"/>
      <c r="I82" s="10">
        <f t="shared" si="9"/>
        <v>5313700</v>
      </c>
      <c r="J82" s="37"/>
      <c r="K82" s="37"/>
      <c r="L82" s="37"/>
      <c r="M82" s="37"/>
      <c r="N82" s="37"/>
      <c r="O82" s="10">
        <f t="shared" si="10"/>
        <v>0</v>
      </c>
      <c r="P82" s="10">
        <f t="shared" si="11"/>
        <v>5313700</v>
      </c>
    </row>
    <row r="83" spans="1:16" x14ac:dyDescent="0.25">
      <c r="A83" s="40"/>
      <c r="B83" s="40"/>
      <c r="C83" s="40"/>
      <c r="D83" s="7" t="s">
        <v>65</v>
      </c>
      <c r="E83" s="15">
        <f>SUM(E11+E30+E43+E47+E55+E61+E74+E78)</f>
        <v>638175945</v>
      </c>
      <c r="F83" s="15">
        <f>SUM(F11+F30+F43+F47+F55+F61+F74+F78)</f>
        <v>10344100</v>
      </c>
      <c r="G83" s="15">
        <f>SUM(G11+G30+G43+G47+G55+G61+G74+G78)</f>
        <v>13698980</v>
      </c>
      <c r="H83" s="15">
        <f>SUM(H11+H30+H43+H47+H55+H61+H74+H78)</f>
        <v>0</v>
      </c>
      <c r="I83" s="10">
        <f t="shared" si="9"/>
        <v>648520045</v>
      </c>
      <c r="J83" s="15">
        <f t="shared" ref="J83:O83" si="13">SUM(J11+J30+J43+J47+J55+J61+J74+J78)</f>
        <v>98240000</v>
      </c>
      <c r="K83" s="15">
        <f t="shared" si="13"/>
        <v>7725000</v>
      </c>
      <c r="L83" s="15">
        <f t="shared" si="13"/>
        <v>5273600</v>
      </c>
      <c r="M83" s="15">
        <f t="shared" si="13"/>
        <v>2451400</v>
      </c>
      <c r="N83" s="15">
        <f t="shared" si="13"/>
        <v>2451400</v>
      </c>
      <c r="O83" s="15">
        <f t="shared" si="13"/>
        <v>105965000</v>
      </c>
      <c r="P83" s="10">
        <f t="shared" si="11"/>
        <v>754485045</v>
      </c>
    </row>
    <row r="84" spans="1:16" x14ac:dyDescent="0.25">
      <c r="E84" s="122"/>
    </row>
    <row r="85" spans="1:16" x14ac:dyDescent="0.25"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</row>
    <row r="86" spans="1:16" ht="18.75" x14ac:dyDescent="0.3">
      <c r="B86" s="44" t="s">
        <v>245</v>
      </c>
      <c r="K86" s="44" t="s">
        <v>246</v>
      </c>
      <c r="P86" s="53"/>
    </row>
  </sheetData>
  <mergeCells count="19">
    <mergeCell ref="A3:P3"/>
    <mergeCell ref="E6:I6"/>
    <mergeCell ref="J6:O6"/>
    <mergeCell ref="P6:P9"/>
    <mergeCell ref="D6:D9"/>
    <mergeCell ref="C6:C9"/>
    <mergeCell ref="B6:B9"/>
    <mergeCell ref="A6:A9"/>
    <mergeCell ref="J7:J9"/>
    <mergeCell ref="K7:N7"/>
    <mergeCell ref="O7:O9"/>
    <mergeCell ref="K8:K9"/>
    <mergeCell ref="L8:L9"/>
    <mergeCell ref="M8:M9"/>
    <mergeCell ref="E7:E9"/>
    <mergeCell ref="F7:H7"/>
    <mergeCell ref="I7:I9"/>
    <mergeCell ref="F8:F9"/>
    <mergeCell ref="G8:H8"/>
  </mergeCells>
  <pageMargins left="0.70866141732283472" right="0.31496062992125984" top="0.55118110236220474" bottom="0.55118110236220474" header="0.11811023622047245" footer="0.11811023622047245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4"/>
  <sheetViews>
    <sheetView workbookViewId="0">
      <selection activeCell="B2" sqref="B2:C2"/>
    </sheetView>
  </sheetViews>
  <sheetFormatPr defaultRowHeight="15" x14ac:dyDescent="0.25"/>
  <cols>
    <col min="1" max="1" width="16.28515625" customWidth="1"/>
    <col min="2" max="2" width="15.7109375" customWidth="1"/>
    <col min="3" max="3" width="70.140625" customWidth="1"/>
    <col min="4" max="4" width="15.28515625" customWidth="1"/>
    <col min="5" max="5" width="12.7109375" customWidth="1"/>
    <col min="6" max="6" width="13.28515625" customWidth="1"/>
  </cols>
  <sheetData>
    <row r="1" spans="1:4" ht="18.75" x14ac:dyDescent="0.25">
      <c r="A1" s="45"/>
      <c r="B1" s="181" t="s">
        <v>387</v>
      </c>
      <c r="C1" s="181"/>
    </row>
    <row r="2" spans="1:4" ht="18.75" x14ac:dyDescent="0.25">
      <c r="A2" s="1"/>
      <c r="B2" s="182" t="s">
        <v>390</v>
      </c>
      <c r="C2" s="182"/>
    </row>
    <row r="3" spans="1:4" ht="18.75" x14ac:dyDescent="0.25">
      <c r="A3" s="46"/>
      <c r="B3" s="43"/>
      <c r="C3" s="43"/>
    </row>
    <row r="4" spans="1:4" ht="18.75" x14ac:dyDescent="0.25">
      <c r="A4" s="184" t="s">
        <v>379</v>
      </c>
      <c r="B4" s="184"/>
      <c r="C4" s="184"/>
      <c r="D4" s="184"/>
    </row>
    <row r="5" spans="1:4" ht="18.75" x14ac:dyDescent="0.3">
      <c r="A5" s="185" t="s">
        <v>380</v>
      </c>
      <c r="B5" s="185"/>
      <c r="C5" s="185"/>
      <c r="D5" s="185"/>
    </row>
    <row r="6" spans="1:4" ht="18.75" x14ac:dyDescent="0.25">
      <c r="A6" s="46"/>
      <c r="B6" s="43"/>
      <c r="C6" s="43"/>
    </row>
    <row r="7" spans="1:4" ht="15.75" x14ac:dyDescent="0.25">
      <c r="A7" s="183" t="s">
        <v>334</v>
      </c>
      <c r="B7" s="183"/>
      <c r="C7" s="183"/>
    </row>
    <row r="8" spans="1:4" ht="15.75" x14ac:dyDescent="0.25">
      <c r="A8" s="102" t="s">
        <v>354</v>
      </c>
      <c r="B8" s="43"/>
      <c r="C8" s="43"/>
    </row>
    <row r="9" spans="1:4" ht="15.75" x14ac:dyDescent="0.25">
      <c r="A9" s="43"/>
      <c r="B9" s="43"/>
      <c r="C9" s="98"/>
      <c r="D9" t="s">
        <v>147</v>
      </c>
    </row>
    <row r="10" spans="1:4" ht="38.25" x14ac:dyDescent="0.25">
      <c r="A10" s="113" t="s">
        <v>335</v>
      </c>
      <c r="B10" s="191" t="s">
        <v>336</v>
      </c>
      <c r="C10" s="191"/>
      <c r="D10" s="113" t="s">
        <v>8</v>
      </c>
    </row>
    <row r="11" spans="1:4" ht="15.75" x14ac:dyDescent="0.25">
      <c r="A11" s="103">
        <v>1</v>
      </c>
      <c r="B11" s="192">
        <v>2</v>
      </c>
      <c r="C11" s="192"/>
      <c r="D11" s="103">
        <v>3</v>
      </c>
    </row>
    <row r="12" spans="1:4" x14ac:dyDescent="0.25">
      <c r="A12" s="193" t="s">
        <v>337</v>
      </c>
      <c r="B12" s="193"/>
      <c r="C12" s="193"/>
      <c r="D12" s="193"/>
    </row>
    <row r="13" spans="1:4" x14ac:dyDescent="0.25">
      <c r="A13" s="104">
        <v>41030000</v>
      </c>
      <c r="B13" s="194" t="s">
        <v>137</v>
      </c>
      <c r="C13" s="194"/>
      <c r="D13" s="24">
        <f>SUM(D14:D14)</f>
        <v>129546700</v>
      </c>
    </row>
    <row r="14" spans="1:4" x14ac:dyDescent="0.25">
      <c r="A14" s="31">
        <v>41033900</v>
      </c>
      <c r="B14" s="195" t="s">
        <v>138</v>
      </c>
      <c r="C14" s="195"/>
      <c r="D14" s="27">
        <v>129546700</v>
      </c>
    </row>
    <row r="15" spans="1:4" x14ac:dyDescent="0.25">
      <c r="A15" s="105">
        <v>41050000</v>
      </c>
      <c r="B15" s="175" t="s">
        <v>139</v>
      </c>
      <c r="C15" s="175"/>
      <c r="D15" s="23">
        <f>SUM(D16+D17+D18+D19)</f>
        <v>2169245</v>
      </c>
    </row>
    <row r="16" spans="1:4" ht="45.75" customHeight="1" x14ac:dyDescent="0.25">
      <c r="A16" s="30">
        <v>41051000</v>
      </c>
      <c r="B16" s="196" t="s">
        <v>140</v>
      </c>
      <c r="C16" s="196"/>
      <c r="D16" s="29">
        <v>2026900</v>
      </c>
    </row>
    <row r="17" spans="1:13" ht="29.25" customHeight="1" x14ac:dyDescent="0.25">
      <c r="A17" s="30">
        <v>41053900</v>
      </c>
      <c r="B17" s="197" t="s">
        <v>338</v>
      </c>
      <c r="C17" s="197"/>
      <c r="D17" s="29">
        <v>13420</v>
      </c>
    </row>
    <row r="18" spans="1:13" ht="33" customHeight="1" x14ac:dyDescent="0.25">
      <c r="A18" s="30">
        <v>41053900</v>
      </c>
      <c r="B18" s="197" t="s">
        <v>339</v>
      </c>
      <c r="C18" s="197"/>
      <c r="D18" s="29">
        <v>56925</v>
      </c>
    </row>
    <row r="19" spans="1:13" x14ac:dyDescent="0.25">
      <c r="A19" s="30">
        <v>41053900</v>
      </c>
      <c r="B19" s="197" t="s">
        <v>340</v>
      </c>
      <c r="C19" s="197"/>
      <c r="D19" s="29">
        <v>72000</v>
      </c>
    </row>
    <row r="20" spans="1:13" x14ac:dyDescent="0.25">
      <c r="A20" s="186" t="s">
        <v>381</v>
      </c>
      <c r="B20" s="187"/>
      <c r="C20" s="187"/>
      <c r="D20" s="188"/>
    </row>
    <row r="21" spans="1:13" ht="30.75" customHeight="1" x14ac:dyDescent="0.25">
      <c r="A21" s="104">
        <v>41035400</v>
      </c>
      <c r="B21" s="189" t="s">
        <v>384</v>
      </c>
      <c r="C21" s="190"/>
      <c r="D21" s="24">
        <v>839300</v>
      </c>
    </row>
    <row r="22" spans="1:13" ht="28.5" customHeight="1" x14ac:dyDescent="0.25">
      <c r="A22" s="104">
        <v>41036000</v>
      </c>
      <c r="B22" s="189" t="s">
        <v>382</v>
      </c>
      <c r="C22" s="190"/>
      <c r="D22" s="24">
        <v>2451400</v>
      </c>
    </row>
    <row r="23" spans="1:13" ht="29.25" customHeight="1" x14ac:dyDescent="0.25">
      <c r="A23" s="104">
        <v>41036300</v>
      </c>
      <c r="B23" s="189" t="s">
        <v>383</v>
      </c>
      <c r="C23" s="190"/>
      <c r="D23" s="24">
        <v>9504800</v>
      </c>
    </row>
    <row r="24" spans="1:13" x14ac:dyDescent="0.25">
      <c r="A24" s="175" t="s">
        <v>341</v>
      </c>
      <c r="B24" s="175"/>
      <c r="C24" s="175"/>
      <c r="D24" s="175"/>
    </row>
    <row r="25" spans="1:13" x14ac:dyDescent="0.25">
      <c r="A25" s="116"/>
      <c r="B25" s="176"/>
      <c r="C25" s="176"/>
      <c r="D25" s="117">
        <v>0</v>
      </c>
    </row>
    <row r="26" spans="1:13" x14ac:dyDescent="0.25">
      <c r="A26" s="113" t="s">
        <v>247</v>
      </c>
      <c r="B26" s="177" t="s">
        <v>342</v>
      </c>
      <c r="C26" s="177"/>
      <c r="D26" s="23">
        <f>SUM(D27+D28)</f>
        <v>144511445</v>
      </c>
    </row>
    <row r="27" spans="1:13" x14ac:dyDescent="0.25">
      <c r="A27" s="113" t="s">
        <v>247</v>
      </c>
      <c r="B27" s="177" t="s">
        <v>343</v>
      </c>
      <c r="C27" s="177"/>
      <c r="D27" s="23">
        <f>SUM(D13+D15)+D21+D22+D23</f>
        <v>144511445</v>
      </c>
    </row>
    <row r="28" spans="1:13" x14ac:dyDescent="0.25">
      <c r="A28" s="113" t="s">
        <v>247</v>
      </c>
      <c r="B28" s="177" t="s">
        <v>344</v>
      </c>
      <c r="C28" s="177"/>
      <c r="D28" s="23">
        <v>0</v>
      </c>
    </row>
    <row r="29" spans="1:13" ht="18.75" x14ac:dyDescent="0.25">
      <c r="A29" s="46"/>
      <c r="B29" s="43"/>
      <c r="C29" s="43"/>
    </row>
    <row r="30" spans="1:13" ht="15.75" x14ac:dyDescent="0.25">
      <c r="A30" s="179" t="s">
        <v>345</v>
      </c>
      <c r="B30" s="179"/>
      <c r="C30" s="179"/>
      <c r="D30" s="106"/>
    </row>
    <row r="31" spans="1:13" x14ac:dyDescent="0.25">
      <c r="A31" s="106"/>
      <c r="B31" s="106"/>
      <c r="C31" s="106"/>
      <c r="D31" s="107" t="s">
        <v>346</v>
      </c>
    </row>
    <row r="32" spans="1:13" ht="18.75" x14ac:dyDescent="0.3">
      <c r="A32" s="180" t="s">
        <v>347</v>
      </c>
      <c r="B32" s="180" t="s">
        <v>348</v>
      </c>
      <c r="C32" s="180" t="s">
        <v>349</v>
      </c>
      <c r="D32" s="180" t="s">
        <v>65</v>
      </c>
      <c r="M32" s="47"/>
    </row>
    <row r="33" spans="1:4" ht="74.25" customHeight="1" x14ac:dyDescent="0.25">
      <c r="A33" s="180"/>
      <c r="B33" s="180"/>
      <c r="C33" s="180"/>
      <c r="D33" s="180"/>
    </row>
    <row r="34" spans="1:4" x14ac:dyDescent="0.25">
      <c r="A34" s="49">
        <v>1</v>
      </c>
      <c r="B34" s="49">
        <v>2</v>
      </c>
      <c r="C34" s="49">
        <v>3</v>
      </c>
      <c r="D34" s="49">
        <v>4</v>
      </c>
    </row>
    <row r="35" spans="1:4" x14ac:dyDescent="0.25">
      <c r="A35" s="178" t="s">
        <v>350</v>
      </c>
      <c r="B35" s="178"/>
      <c r="C35" s="178"/>
      <c r="D35" s="178"/>
    </row>
    <row r="36" spans="1:4" x14ac:dyDescent="0.25">
      <c r="A36" s="108" t="s">
        <v>260</v>
      </c>
      <c r="B36" s="114">
        <v>9110</v>
      </c>
      <c r="C36" s="109" t="s">
        <v>262</v>
      </c>
      <c r="D36" s="50">
        <v>5313700</v>
      </c>
    </row>
    <row r="37" spans="1:4" x14ac:dyDescent="0.25">
      <c r="A37" s="178" t="s">
        <v>351</v>
      </c>
      <c r="B37" s="178"/>
      <c r="C37" s="178"/>
      <c r="D37" s="178"/>
    </row>
    <row r="38" spans="1:4" x14ac:dyDescent="0.25">
      <c r="A38" s="110"/>
      <c r="B38" s="110"/>
      <c r="C38" s="110"/>
      <c r="D38" s="115">
        <v>0</v>
      </c>
    </row>
    <row r="39" spans="1:4" x14ac:dyDescent="0.25">
      <c r="A39" s="51" t="s">
        <v>247</v>
      </c>
      <c r="B39" s="51" t="s">
        <v>247</v>
      </c>
      <c r="C39" s="111" t="s">
        <v>352</v>
      </c>
      <c r="D39" s="112">
        <f>SUM(D40:D41)</f>
        <v>5313700</v>
      </c>
    </row>
    <row r="40" spans="1:4" x14ac:dyDescent="0.25">
      <c r="A40" s="51" t="s">
        <v>247</v>
      </c>
      <c r="B40" s="51" t="s">
        <v>247</v>
      </c>
      <c r="C40" s="111" t="s">
        <v>343</v>
      </c>
      <c r="D40" s="112">
        <f>SUM(D36)</f>
        <v>5313700</v>
      </c>
    </row>
    <row r="41" spans="1:4" x14ac:dyDescent="0.25">
      <c r="A41" s="51" t="s">
        <v>247</v>
      </c>
      <c r="B41" s="51" t="s">
        <v>247</v>
      </c>
      <c r="C41" s="111" t="s">
        <v>344</v>
      </c>
      <c r="D41" s="112">
        <v>0</v>
      </c>
    </row>
    <row r="42" spans="1:4" x14ac:dyDescent="0.25">
      <c r="A42" s="99"/>
      <c r="B42" s="101"/>
      <c r="C42" s="100"/>
    </row>
    <row r="43" spans="1:4" ht="18.75" x14ac:dyDescent="0.25">
      <c r="A43" s="48"/>
    </row>
    <row r="44" spans="1:4" ht="18.75" x14ac:dyDescent="0.3">
      <c r="A44" s="44" t="s">
        <v>248</v>
      </c>
      <c r="C44" s="44"/>
      <c r="D44" s="44"/>
    </row>
  </sheetData>
  <mergeCells count="31">
    <mergeCell ref="A20:D20"/>
    <mergeCell ref="B21:C21"/>
    <mergeCell ref="B22:C22"/>
    <mergeCell ref="B23:C23"/>
    <mergeCell ref="B10:C10"/>
    <mergeCell ref="B11:C11"/>
    <mergeCell ref="A12:D12"/>
    <mergeCell ref="B13:C13"/>
    <mergeCell ref="B14:C14"/>
    <mergeCell ref="B16:C16"/>
    <mergeCell ref="B17:C17"/>
    <mergeCell ref="B18:C18"/>
    <mergeCell ref="B19:C19"/>
    <mergeCell ref="B15:C15"/>
    <mergeCell ref="B1:C1"/>
    <mergeCell ref="B2:C2"/>
    <mergeCell ref="A7:C7"/>
    <mergeCell ref="A4:D4"/>
    <mergeCell ref="A5:D5"/>
    <mergeCell ref="A35:D35"/>
    <mergeCell ref="A37:D37"/>
    <mergeCell ref="A30:C30"/>
    <mergeCell ref="A32:A33"/>
    <mergeCell ref="B32:B33"/>
    <mergeCell ref="C32:C33"/>
    <mergeCell ref="D32:D33"/>
    <mergeCell ref="A24:D24"/>
    <mergeCell ref="B25:C25"/>
    <mergeCell ref="B26:C26"/>
    <mergeCell ref="B27:C27"/>
    <mergeCell ref="B28:C28"/>
  </mergeCells>
  <pageMargins left="0.70866141732283472" right="0.31496062992125984" top="0.55118110236220474" bottom="0.55118110236220474" header="0.11811023622047245" footer="0.11811023622047245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7"/>
  <sheetViews>
    <sheetView workbookViewId="0">
      <selection activeCell="I2" sqref="I2"/>
    </sheetView>
  </sheetViews>
  <sheetFormatPr defaultRowHeight="15" x14ac:dyDescent="0.25"/>
  <cols>
    <col min="1" max="1" width="11.42578125" customWidth="1"/>
    <col min="2" max="2" width="10.7109375" customWidth="1"/>
    <col min="3" max="3" width="10.42578125" customWidth="1"/>
    <col min="4" max="4" width="28.42578125" customWidth="1"/>
    <col min="5" max="5" width="29.5703125" customWidth="1"/>
    <col min="6" max="6" width="13.140625" customWidth="1"/>
    <col min="7" max="7" width="13.7109375" customWidth="1"/>
    <col min="8" max="8" width="13.28515625" customWidth="1"/>
    <col min="9" max="9" width="13" customWidth="1"/>
    <col min="10" max="10" width="14.140625" customWidth="1"/>
    <col min="12" max="12" width="13.85546875" customWidth="1"/>
  </cols>
  <sheetData>
    <row r="1" spans="1:10" ht="18.75" x14ac:dyDescent="0.3">
      <c r="G1" s="148" t="s">
        <v>388</v>
      </c>
      <c r="H1" s="148"/>
      <c r="I1" s="148"/>
    </row>
    <row r="2" spans="1:10" ht="18.75" x14ac:dyDescent="0.3">
      <c r="G2" s="148" t="s">
        <v>389</v>
      </c>
      <c r="H2" s="148"/>
      <c r="I2" s="148"/>
    </row>
    <row r="4" spans="1:10" ht="18.75" x14ac:dyDescent="0.25">
      <c r="A4" s="1"/>
      <c r="G4" s="16" t="s">
        <v>0</v>
      </c>
    </row>
    <row r="5" spans="1:10" ht="18.75" x14ac:dyDescent="0.25">
      <c r="A5" s="2"/>
      <c r="G5" s="17" t="s">
        <v>353</v>
      </c>
    </row>
    <row r="6" spans="1:10" x14ac:dyDescent="0.25">
      <c r="A6" s="3"/>
    </row>
    <row r="7" spans="1:10" ht="18.75" x14ac:dyDescent="0.25">
      <c r="A7" s="154" t="s">
        <v>1</v>
      </c>
      <c r="B7" s="154"/>
      <c r="C7" s="154"/>
      <c r="D7" s="154"/>
      <c r="E7" s="154"/>
      <c r="F7" s="154"/>
      <c r="G7" s="154"/>
      <c r="H7" s="154"/>
      <c r="I7" s="154"/>
      <c r="J7" s="154"/>
    </row>
    <row r="8" spans="1:10" ht="18.75" x14ac:dyDescent="0.25">
      <c r="A8" s="154" t="s">
        <v>332</v>
      </c>
      <c r="B8" s="154"/>
      <c r="C8" s="154"/>
      <c r="D8" s="154"/>
      <c r="E8" s="154"/>
      <c r="F8" s="154"/>
      <c r="G8" s="154"/>
      <c r="H8" s="154"/>
      <c r="I8" s="154"/>
      <c r="J8" s="154"/>
    </row>
    <row r="9" spans="1:10" x14ac:dyDescent="0.25">
      <c r="A9" s="4" t="s">
        <v>354</v>
      </c>
    </row>
    <row r="10" spans="1:10" x14ac:dyDescent="0.25">
      <c r="A10" s="5"/>
    </row>
    <row r="11" spans="1:10" ht="49.5" customHeight="1" x14ac:dyDescent="0.25">
      <c r="A11" s="198" t="s">
        <v>2</v>
      </c>
      <c r="B11" s="198" t="s">
        <v>3</v>
      </c>
      <c r="C11" s="198" t="s">
        <v>4</v>
      </c>
      <c r="D11" s="198" t="s">
        <v>5</v>
      </c>
      <c r="E11" s="198" t="s">
        <v>6</v>
      </c>
      <c r="F11" s="198" t="s">
        <v>7</v>
      </c>
      <c r="G11" s="198" t="s">
        <v>8</v>
      </c>
      <c r="H11" s="198" t="s">
        <v>9</v>
      </c>
      <c r="I11" s="198" t="s">
        <v>10</v>
      </c>
      <c r="J11" s="198"/>
    </row>
    <row r="12" spans="1:10" ht="31.5" customHeight="1" x14ac:dyDescent="0.25">
      <c r="A12" s="198"/>
      <c r="B12" s="198"/>
      <c r="C12" s="198"/>
      <c r="D12" s="198"/>
      <c r="E12" s="198"/>
      <c r="F12" s="198"/>
      <c r="G12" s="198"/>
      <c r="H12" s="198"/>
      <c r="I12" s="7" t="s">
        <v>11</v>
      </c>
      <c r="J12" s="7" t="s">
        <v>12</v>
      </c>
    </row>
    <row r="13" spans="1:10" x14ac:dyDescent="0.2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</row>
    <row r="14" spans="1:10" x14ac:dyDescent="0.25">
      <c r="A14" s="7">
        <v>1</v>
      </c>
      <c r="B14" s="7"/>
      <c r="C14" s="7"/>
      <c r="D14" s="8" t="s">
        <v>13</v>
      </c>
      <c r="E14" s="9"/>
      <c r="F14" s="9"/>
      <c r="G14" s="10">
        <f>SUM(H14:I14)</f>
        <v>75919882</v>
      </c>
      <c r="H14" s="10">
        <f>SUM(H15:H33)</f>
        <v>54081282</v>
      </c>
      <c r="I14" s="10">
        <f>SUM(I15:I33)</f>
        <v>21838600</v>
      </c>
      <c r="J14" s="10">
        <f>SUM(J15:J33)</f>
        <v>21838600</v>
      </c>
    </row>
    <row r="15" spans="1:10" ht="33.75" x14ac:dyDescent="0.25">
      <c r="A15" s="63">
        <v>110180</v>
      </c>
      <c r="B15" s="64">
        <v>180</v>
      </c>
      <c r="C15" s="65">
        <v>133</v>
      </c>
      <c r="D15" s="66" t="s">
        <v>172</v>
      </c>
      <c r="E15" s="66" t="s">
        <v>312</v>
      </c>
      <c r="F15" s="67" t="s">
        <v>311</v>
      </c>
      <c r="G15" s="68">
        <f t="shared" ref="G15:G62" si="0">SUM(H15:I15)</f>
        <v>1534000</v>
      </c>
      <c r="H15" s="69">
        <v>1034000</v>
      </c>
      <c r="I15" s="69">
        <v>500000</v>
      </c>
      <c r="J15" s="69">
        <v>500000</v>
      </c>
    </row>
    <row r="16" spans="1:10" ht="45" x14ac:dyDescent="0.25">
      <c r="A16" s="63">
        <v>112111</v>
      </c>
      <c r="B16" s="70">
        <v>2111</v>
      </c>
      <c r="C16" s="65">
        <v>726</v>
      </c>
      <c r="D16" s="66" t="s">
        <v>49</v>
      </c>
      <c r="E16" s="66" t="s">
        <v>52</v>
      </c>
      <c r="F16" s="67" t="s">
        <v>53</v>
      </c>
      <c r="G16" s="68">
        <f t="shared" si="0"/>
        <v>1671618</v>
      </c>
      <c r="H16" s="69">
        <v>1671618</v>
      </c>
      <c r="I16" s="69"/>
      <c r="J16" s="69"/>
    </row>
    <row r="17" spans="1:12" ht="33.75" x14ac:dyDescent="0.25">
      <c r="A17" s="63">
        <v>112152</v>
      </c>
      <c r="B17" s="70">
        <v>2152</v>
      </c>
      <c r="C17" s="65">
        <v>763</v>
      </c>
      <c r="D17" s="66" t="s">
        <v>50</v>
      </c>
      <c r="E17" s="66" t="s">
        <v>52</v>
      </c>
      <c r="F17" s="67" t="s">
        <v>53</v>
      </c>
      <c r="G17" s="68">
        <f t="shared" si="0"/>
        <v>3550000</v>
      </c>
      <c r="H17" s="69">
        <f>350000+1850000</f>
        <v>2200000</v>
      </c>
      <c r="I17" s="69">
        <f>1000000+350000</f>
        <v>1350000</v>
      </c>
      <c r="J17" s="69">
        <f>1000000+350000</f>
        <v>1350000</v>
      </c>
    </row>
    <row r="18" spans="1:12" ht="33.75" x14ac:dyDescent="0.25">
      <c r="A18" s="71" t="s">
        <v>266</v>
      </c>
      <c r="B18" s="71" t="s">
        <v>265</v>
      </c>
      <c r="C18" s="71" t="s">
        <v>264</v>
      </c>
      <c r="D18" s="72" t="s">
        <v>263</v>
      </c>
      <c r="E18" s="66" t="s">
        <v>355</v>
      </c>
      <c r="F18" s="67" t="s">
        <v>51</v>
      </c>
      <c r="G18" s="68">
        <f t="shared" si="0"/>
        <v>8926768</v>
      </c>
      <c r="H18" s="69">
        <v>8926768</v>
      </c>
      <c r="I18" s="69"/>
      <c r="J18" s="69"/>
    </row>
    <row r="19" spans="1:12" ht="33.75" x14ac:dyDescent="0.25">
      <c r="A19" s="63">
        <v>112152</v>
      </c>
      <c r="B19" s="70">
        <v>2152</v>
      </c>
      <c r="C19" s="65">
        <v>763</v>
      </c>
      <c r="D19" s="66" t="s">
        <v>50</v>
      </c>
      <c r="E19" s="66" t="s">
        <v>355</v>
      </c>
      <c r="F19" s="67" t="s">
        <v>51</v>
      </c>
      <c r="G19" s="68">
        <f t="shared" si="0"/>
        <v>3850000</v>
      </c>
      <c r="H19" s="69">
        <v>350000</v>
      </c>
      <c r="I19" s="69">
        <v>3500000</v>
      </c>
      <c r="J19" s="69">
        <v>3500000</v>
      </c>
    </row>
    <row r="20" spans="1:12" ht="45" x14ac:dyDescent="0.25">
      <c r="A20" s="19" t="s">
        <v>190</v>
      </c>
      <c r="B20" s="19">
        <v>3090</v>
      </c>
      <c r="C20" s="19">
        <v>1030</v>
      </c>
      <c r="D20" s="12" t="s">
        <v>191</v>
      </c>
      <c r="E20" s="72" t="s">
        <v>15</v>
      </c>
      <c r="F20" s="67" t="s">
        <v>16</v>
      </c>
      <c r="G20" s="68">
        <f t="shared" si="0"/>
        <v>500000</v>
      </c>
      <c r="H20" s="69">
        <v>500000</v>
      </c>
      <c r="I20" s="69"/>
      <c r="J20" s="69"/>
    </row>
    <row r="21" spans="1:12" ht="45" x14ac:dyDescent="0.25">
      <c r="A21" s="71" t="s">
        <v>32</v>
      </c>
      <c r="B21" s="71">
        <v>3242</v>
      </c>
      <c r="C21" s="71">
        <v>1090</v>
      </c>
      <c r="D21" s="72" t="s">
        <v>14</v>
      </c>
      <c r="E21" s="121" t="s">
        <v>368</v>
      </c>
      <c r="F21" s="67" t="s">
        <v>16</v>
      </c>
      <c r="G21" s="68">
        <f t="shared" si="0"/>
        <v>8659000</v>
      </c>
      <c r="H21" s="69">
        <f>8779000-120000</f>
        <v>8659000</v>
      </c>
      <c r="I21" s="69"/>
      <c r="J21" s="69"/>
    </row>
    <row r="22" spans="1:12" ht="56.25" x14ac:dyDescent="0.25">
      <c r="A22" s="71" t="s">
        <v>32</v>
      </c>
      <c r="B22" s="71">
        <v>3242</v>
      </c>
      <c r="C22" s="71">
        <v>1090</v>
      </c>
      <c r="D22" s="72" t="s">
        <v>14</v>
      </c>
      <c r="E22" s="121" t="s">
        <v>369</v>
      </c>
      <c r="F22" s="67" t="s">
        <v>16</v>
      </c>
      <c r="G22" s="68">
        <f t="shared" si="0"/>
        <v>120000</v>
      </c>
      <c r="H22" s="69">
        <v>120000</v>
      </c>
      <c r="I22" s="69"/>
      <c r="J22" s="69"/>
    </row>
    <row r="23" spans="1:12" ht="92.25" customHeight="1" x14ac:dyDescent="0.25">
      <c r="A23" s="63">
        <v>113242</v>
      </c>
      <c r="B23" s="70">
        <v>3242</v>
      </c>
      <c r="C23" s="73">
        <v>1090</v>
      </c>
      <c r="D23" s="66" t="s">
        <v>54</v>
      </c>
      <c r="E23" s="66" t="s">
        <v>55</v>
      </c>
      <c r="F23" s="67" t="s">
        <v>56</v>
      </c>
      <c r="G23" s="68">
        <f t="shared" si="0"/>
        <v>500000</v>
      </c>
      <c r="H23" s="69">
        <v>500000</v>
      </c>
      <c r="I23" s="69"/>
      <c r="J23" s="69"/>
    </row>
    <row r="24" spans="1:12" ht="45" x14ac:dyDescent="0.25">
      <c r="A24" s="63">
        <v>117350</v>
      </c>
      <c r="B24" s="70">
        <v>7350</v>
      </c>
      <c r="C24" s="65">
        <v>443</v>
      </c>
      <c r="D24" s="74" t="s">
        <v>199</v>
      </c>
      <c r="E24" s="72" t="s">
        <v>58</v>
      </c>
      <c r="F24" s="67" t="s">
        <v>59</v>
      </c>
      <c r="G24" s="68">
        <f t="shared" ref="G24" si="1">SUM(H24:I24)</f>
        <v>700000</v>
      </c>
      <c r="H24" s="69">
        <v>100000</v>
      </c>
      <c r="I24" s="69">
        <v>600000</v>
      </c>
      <c r="J24" s="69">
        <v>600000</v>
      </c>
    </row>
    <row r="25" spans="1:12" ht="33.75" x14ac:dyDescent="0.25">
      <c r="A25" s="71" t="s">
        <v>33</v>
      </c>
      <c r="B25" s="71">
        <v>7370</v>
      </c>
      <c r="C25" s="71">
        <v>490</v>
      </c>
      <c r="D25" s="72" t="s">
        <v>17</v>
      </c>
      <c r="E25" s="72" t="s">
        <v>18</v>
      </c>
      <c r="F25" s="67" t="s">
        <v>19</v>
      </c>
      <c r="G25" s="68">
        <f t="shared" si="0"/>
        <v>450000</v>
      </c>
      <c r="H25" s="69">
        <v>450000</v>
      </c>
      <c r="I25" s="69"/>
      <c r="J25" s="69"/>
      <c r="L25" s="53"/>
    </row>
    <row r="26" spans="1:12" ht="45" x14ac:dyDescent="0.25">
      <c r="A26" s="71" t="s">
        <v>33</v>
      </c>
      <c r="B26" s="71">
        <v>7370</v>
      </c>
      <c r="C26" s="71">
        <v>490</v>
      </c>
      <c r="D26" s="72" t="s">
        <v>17</v>
      </c>
      <c r="E26" s="72" t="s">
        <v>324</v>
      </c>
      <c r="F26" s="67" t="s">
        <v>325</v>
      </c>
      <c r="G26" s="68">
        <f t="shared" si="0"/>
        <v>500000</v>
      </c>
      <c r="H26" s="69">
        <v>500000</v>
      </c>
      <c r="I26" s="69"/>
      <c r="J26" s="69"/>
    </row>
    <row r="27" spans="1:12" ht="45" x14ac:dyDescent="0.25">
      <c r="A27" s="71" t="s">
        <v>33</v>
      </c>
      <c r="B27" s="71">
        <v>7370</v>
      </c>
      <c r="C27" s="71">
        <v>490</v>
      </c>
      <c r="D27" s="72" t="s">
        <v>17</v>
      </c>
      <c r="E27" s="72" t="s">
        <v>310</v>
      </c>
      <c r="F27" s="67" t="s">
        <v>309</v>
      </c>
      <c r="G27" s="68">
        <f t="shared" si="0"/>
        <v>20500000</v>
      </c>
      <c r="H27" s="69">
        <v>20500000</v>
      </c>
      <c r="I27" s="69"/>
      <c r="J27" s="69"/>
    </row>
    <row r="28" spans="1:12" ht="45" x14ac:dyDescent="0.25">
      <c r="A28" s="71" t="s">
        <v>33</v>
      </c>
      <c r="B28" s="71">
        <v>7370</v>
      </c>
      <c r="C28" s="71">
        <v>490</v>
      </c>
      <c r="D28" s="72" t="s">
        <v>17</v>
      </c>
      <c r="E28" s="72" t="s">
        <v>20</v>
      </c>
      <c r="F28" s="67" t="s">
        <v>21</v>
      </c>
      <c r="G28" s="68">
        <f t="shared" si="0"/>
        <v>10453600</v>
      </c>
      <c r="H28" s="69">
        <v>1345000</v>
      </c>
      <c r="I28" s="69">
        <v>9108600</v>
      </c>
      <c r="J28" s="69">
        <v>9108600</v>
      </c>
    </row>
    <row r="29" spans="1:12" ht="45" x14ac:dyDescent="0.25">
      <c r="A29" s="63">
        <v>117370</v>
      </c>
      <c r="B29" s="70">
        <v>7370</v>
      </c>
      <c r="C29" s="65">
        <v>490</v>
      </c>
      <c r="D29" s="66" t="s">
        <v>17</v>
      </c>
      <c r="E29" s="66" t="s">
        <v>57</v>
      </c>
      <c r="F29" s="67" t="s">
        <v>40</v>
      </c>
      <c r="G29" s="68">
        <f t="shared" si="0"/>
        <v>10335000</v>
      </c>
      <c r="H29" s="75">
        <v>5335000</v>
      </c>
      <c r="I29" s="69">
        <v>5000000</v>
      </c>
      <c r="J29" s="69">
        <v>5000000</v>
      </c>
    </row>
    <row r="30" spans="1:12" ht="45" x14ac:dyDescent="0.25">
      <c r="A30" s="71" t="s">
        <v>33</v>
      </c>
      <c r="B30" s="71">
        <v>7370</v>
      </c>
      <c r="C30" s="71">
        <v>490</v>
      </c>
      <c r="D30" s="72" t="s">
        <v>17</v>
      </c>
      <c r="E30" s="72" t="s">
        <v>22</v>
      </c>
      <c r="F30" s="67" t="s">
        <v>34</v>
      </c>
      <c r="G30" s="68">
        <f t="shared" si="0"/>
        <v>100000</v>
      </c>
      <c r="H30" s="69">
        <v>100000</v>
      </c>
      <c r="I30" s="69"/>
      <c r="J30" s="69"/>
    </row>
    <row r="31" spans="1:12" ht="33.75" x14ac:dyDescent="0.25">
      <c r="A31" s="63">
        <v>117370</v>
      </c>
      <c r="B31" s="70">
        <v>7370</v>
      </c>
      <c r="C31" s="65">
        <v>490</v>
      </c>
      <c r="D31" s="66" t="s">
        <v>17</v>
      </c>
      <c r="E31" s="66" t="s">
        <v>304</v>
      </c>
      <c r="F31" s="67" t="s">
        <v>305</v>
      </c>
      <c r="G31" s="68">
        <f t="shared" si="0"/>
        <v>143124</v>
      </c>
      <c r="H31" s="69">
        <v>143124</v>
      </c>
      <c r="I31" s="69"/>
      <c r="J31" s="69"/>
    </row>
    <row r="32" spans="1:12" ht="45" x14ac:dyDescent="0.25">
      <c r="A32" s="76">
        <v>117640</v>
      </c>
      <c r="B32" s="77">
        <v>7640</v>
      </c>
      <c r="C32" s="78">
        <v>470</v>
      </c>
      <c r="D32" s="66" t="s">
        <v>272</v>
      </c>
      <c r="E32" s="66" t="s">
        <v>297</v>
      </c>
      <c r="F32" s="67" t="s">
        <v>298</v>
      </c>
      <c r="G32" s="68">
        <f t="shared" si="0"/>
        <v>2245000</v>
      </c>
      <c r="H32" s="69">
        <v>465000</v>
      </c>
      <c r="I32" s="69">
        <v>1780000</v>
      </c>
      <c r="J32" s="69">
        <v>1780000</v>
      </c>
    </row>
    <row r="33" spans="1:10" ht="22.5" x14ac:dyDescent="0.25">
      <c r="A33" s="63">
        <v>117693</v>
      </c>
      <c r="B33" s="70">
        <v>7693</v>
      </c>
      <c r="C33" s="65">
        <v>490</v>
      </c>
      <c r="D33" s="66" t="s">
        <v>199</v>
      </c>
      <c r="E33" s="72" t="s">
        <v>313</v>
      </c>
      <c r="F33" s="67" t="s">
        <v>314</v>
      </c>
      <c r="G33" s="68">
        <f t="shared" si="0"/>
        <v>1181772</v>
      </c>
      <c r="H33" s="69">
        <v>1181772</v>
      </c>
      <c r="I33" s="69"/>
      <c r="J33" s="69"/>
    </row>
    <row r="34" spans="1:10" x14ac:dyDescent="0.25">
      <c r="A34" s="79">
        <v>6</v>
      </c>
      <c r="B34" s="79"/>
      <c r="C34" s="79"/>
      <c r="D34" s="80" t="s">
        <v>23</v>
      </c>
      <c r="E34" s="80"/>
      <c r="F34" s="81"/>
      <c r="G34" s="68">
        <f t="shared" si="0"/>
        <v>966000</v>
      </c>
      <c r="H34" s="68">
        <f>SUM(H35)</f>
        <v>966000</v>
      </c>
      <c r="I34" s="68">
        <f t="shared" ref="I34:J34" si="2">SUM(I35)</f>
        <v>0</v>
      </c>
      <c r="J34" s="68">
        <f t="shared" si="2"/>
        <v>0</v>
      </c>
    </row>
    <row r="35" spans="1:10" ht="33.75" x14ac:dyDescent="0.25">
      <c r="A35" s="82" t="s">
        <v>219</v>
      </c>
      <c r="B35" s="70">
        <v>1142</v>
      </c>
      <c r="C35" s="65">
        <v>990</v>
      </c>
      <c r="D35" s="66" t="s">
        <v>220</v>
      </c>
      <c r="E35" s="72" t="s">
        <v>301</v>
      </c>
      <c r="F35" s="67" t="s">
        <v>302</v>
      </c>
      <c r="G35" s="68">
        <f t="shared" si="0"/>
        <v>966000</v>
      </c>
      <c r="H35" s="69">
        <v>966000</v>
      </c>
      <c r="I35" s="69"/>
      <c r="J35" s="69"/>
    </row>
    <row r="36" spans="1:10" x14ac:dyDescent="0.25">
      <c r="A36" s="83">
        <v>9</v>
      </c>
      <c r="B36" s="79"/>
      <c r="C36" s="84"/>
      <c r="D36" s="85" t="s">
        <v>24</v>
      </c>
      <c r="E36" s="85"/>
      <c r="F36" s="85"/>
      <c r="G36" s="68">
        <f t="shared" si="0"/>
        <v>1541420</v>
      </c>
      <c r="H36" s="86">
        <f>SUM(H37:H39)</f>
        <v>1541420</v>
      </c>
      <c r="I36" s="86">
        <f t="shared" ref="I36:J36" si="3">SUM(I37:I39)</f>
        <v>0</v>
      </c>
      <c r="J36" s="86">
        <f t="shared" si="3"/>
        <v>0</v>
      </c>
    </row>
    <row r="37" spans="1:10" ht="45" x14ac:dyDescent="0.25">
      <c r="A37" s="63">
        <v>913112</v>
      </c>
      <c r="B37" s="70">
        <v>3112</v>
      </c>
      <c r="C37" s="73">
        <v>1040</v>
      </c>
      <c r="D37" s="66" t="s">
        <v>35</v>
      </c>
      <c r="E37" s="66" t="s">
        <v>45</v>
      </c>
      <c r="F37" s="67" t="s">
        <v>46</v>
      </c>
      <c r="G37" s="68">
        <f t="shared" si="0"/>
        <v>504580</v>
      </c>
      <c r="H37" s="69">
        <v>504580</v>
      </c>
      <c r="I37" s="69"/>
      <c r="J37" s="69"/>
    </row>
    <row r="38" spans="1:10" ht="90" x14ac:dyDescent="0.25">
      <c r="A38" s="63">
        <v>913112</v>
      </c>
      <c r="B38" s="70">
        <v>3112</v>
      </c>
      <c r="C38" s="73">
        <v>1040</v>
      </c>
      <c r="D38" s="66" t="s">
        <v>35</v>
      </c>
      <c r="E38" s="66" t="s">
        <v>42</v>
      </c>
      <c r="F38" s="67" t="s">
        <v>41</v>
      </c>
      <c r="G38" s="68">
        <f t="shared" si="0"/>
        <v>93000</v>
      </c>
      <c r="H38" s="69">
        <v>93000</v>
      </c>
      <c r="I38" s="69"/>
      <c r="J38" s="69"/>
    </row>
    <row r="39" spans="1:10" ht="45" x14ac:dyDescent="0.25">
      <c r="A39" s="63">
        <v>913133</v>
      </c>
      <c r="B39" s="70">
        <v>3133</v>
      </c>
      <c r="C39" s="73">
        <v>1040</v>
      </c>
      <c r="D39" s="66" t="s">
        <v>36</v>
      </c>
      <c r="E39" s="66" t="s">
        <v>48</v>
      </c>
      <c r="F39" s="67" t="s">
        <v>47</v>
      </c>
      <c r="G39" s="68">
        <f t="shared" si="0"/>
        <v>943840</v>
      </c>
      <c r="H39" s="69">
        <v>943840</v>
      </c>
      <c r="I39" s="69"/>
      <c r="J39" s="69"/>
    </row>
    <row r="40" spans="1:10" x14ac:dyDescent="0.25">
      <c r="A40" s="79">
        <v>10</v>
      </c>
      <c r="B40" s="79"/>
      <c r="C40" s="79"/>
      <c r="D40" s="80" t="s">
        <v>25</v>
      </c>
      <c r="E40" s="80"/>
      <c r="F40" s="81"/>
      <c r="G40" s="68">
        <f t="shared" si="0"/>
        <v>400000</v>
      </c>
      <c r="H40" s="68">
        <f>SUM(H41)</f>
        <v>400000</v>
      </c>
      <c r="I40" s="68">
        <f t="shared" ref="I40:J40" si="4">SUM(I41)</f>
        <v>0</v>
      </c>
      <c r="J40" s="68">
        <f t="shared" si="4"/>
        <v>0</v>
      </c>
    </row>
    <row r="41" spans="1:10" ht="33.75" x14ac:dyDescent="0.25">
      <c r="A41" s="87">
        <v>1014082</v>
      </c>
      <c r="B41" s="70">
        <v>4082</v>
      </c>
      <c r="C41" s="65">
        <v>829</v>
      </c>
      <c r="D41" s="66" t="s">
        <v>233</v>
      </c>
      <c r="E41" s="66" t="s">
        <v>329</v>
      </c>
      <c r="F41" s="67" t="s">
        <v>300</v>
      </c>
      <c r="G41" s="68">
        <f t="shared" si="0"/>
        <v>400000</v>
      </c>
      <c r="H41" s="69">
        <v>400000</v>
      </c>
      <c r="I41" s="69"/>
      <c r="J41" s="69"/>
    </row>
    <row r="42" spans="1:10" ht="17.45" customHeight="1" x14ac:dyDescent="0.25">
      <c r="A42" s="79">
        <v>11</v>
      </c>
      <c r="B42" s="79"/>
      <c r="C42" s="79"/>
      <c r="D42" s="80" t="s">
        <v>26</v>
      </c>
      <c r="E42" s="80"/>
      <c r="F42" s="81"/>
      <c r="G42" s="68">
        <f t="shared" si="0"/>
        <v>4128050</v>
      </c>
      <c r="H42" s="68">
        <f>SUM(H43:H45)</f>
        <v>4128050</v>
      </c>
      <c r="I42" s="68">
        <f t="shared" ref="I42:J42" si="5">SUM(I43:I45)</f>
        <v>0</v>
      </c>
      <c r="J42" s="68">
        <f t="shared" si="5"/>
        <v>0</v>
      </c>
    </row>
    <row r="43" spans="1:10" ht="22.5" x14ac:dyDescent="0.25">
      <c r="A43" s="87">
        <v>1113133</v>
      </c>
      <c r="B43" s="70">
        <v>3133</v>
      </c>
      <c r="C43" s="73">
        <v>1040</v>
      </c>
      <c r="D43" s="66" t="s">
        <v>36</v>
      </c>
      <c r="E43" s="66" t="s">
        <v>43</v>
      </c>
      <c r="F43" s="67" t="s">
        <v>44</v>
      </c>
      <c r="G43" s="68">
        <f t="shared" si="0"/>
        <v>551850</v>
      </c>
      <c r="H43" s="69">
        <v>551850</v>
      </c>
      <c r="I43" s="69"/>
      <c r="J43" s="69"/>
    </row>
    <row r="44" spans="1:10" ht="56.25" x14ac:dyDescent="0.25">
      <c r="A44" s="87">
        <v>1115061</v>
      </c>
      <c r="B44" s="70">
        <v>5061</v>
      </c>
      <c r="C44" s="65">
        <v>810</v>
      </c>
      <c r="D44" s="66" t="s">
        <v>37</v>
      </c>
      <c r="E44" s="66" t="s">
        <v>328</v>
      </c>
      <c r="F44" s="67" t="s">
        <v>39</v>
      </c>
      <c r="G44" s="68">
        <f t="shared" si="0"/>
        <v>1265000</v>
      </c>
      <c r="H44" s="69">
        <v>1265000</v>
      </c>
      <c r="I44" s="69"/>
      <c r="J44" s="69"/>
    </row>
    <row r="45" spans="1:10" ht="40.15" customHeight="1" x14ac:dyDescent="0.25">
      <c r="A45" s="87">
        <v>1115062</v>
      </c>
      <c r="B45" s="70">
        <v>5062</v>
      </c>
      <c r="C45" s="65">
        <v>810</v>
      </c>
      <c r="D45" s="66" t="s">
        <v>38</v>
      </c>
      <c r="E45" s="66" t="s">
        <v>295</v>
      </c>
      <c r="F45" s="67" t="s">
        <v>296</v>
      </c>
      <c r="G45" s="68">
        <f t="shared" si="0"/>
        <v>2311200</v>
      </c>
      <c r="H45" s="69">
        <v>2311200</v>
      </c>
      <c r="I45" s="69"/>
      <c r="J45" s="69"/>
    </row>
    <row r="46" spans="1:10" ht="25.15" customHeight="1" x14ac:dyDescent="0.25">
      <c r="A46" s="79">
        <v>12</v>
      </c>
      <c r="B46" s="79"/>
      <c r="C46" s="79"/>
      <c r="D46" s="80" t="s">
        <v>27</v>
      </c>
      <c r="E46" s="80"/>
      <c r="F46" s="81"/>
      <c r="G46" s="68">
        <f>SUM(H46:I46)</f>
        <v>75135110</v>
      </c>
      <c r="H46" s="68">
        <f>SUM(H47:H58)</f>
        <v>22464650</v>
      </c>
      <c r="I46" s="68">
        <f>SUM(I47:I58)</f>
        <v>52670460</v>
      </c>
      <c r="J46" s="68">
        <f>SUM(J47:J58)</f>
        <v>52670460</v>
      </c>
    </row>
    <row r="47" spans="1:10" ht="22.9" customHeight="1" x14ac:dyDescent="0.25">
      <c r="A47" s="88">
        <v>1216013</v>
      </c>
      <c r="B47" s="78">
        <v>6013</v>
      </c>
      <c r="C47" s="78">
        <v>620</v>
      </c>
      <c r="D47" s="66" t="s">
        <v>293</v>
      </c>
      <c r="E47" s="201" t="s">
        <v>308</v>
      </c>
      <c r="F47" s="203" t="s">
        <v>294</v>
      </c>
      <c r="G47" s="95">
        <f t="shared" si="0"/>
        <v>6510000</v>
      </c>
      <c r="H47" s="96">
        <v>5060000</v>
      </c>
      <c r="I47" s="96">
        <v>1450000</v>
      </c>
      <c r="J47" s="89">
        <v>1450000</v>
      </c>
    </row>
    <row r="48" spans="1:10" ht="22.5" x14ac:dyDescent="0.25">
      <c r="A48" s="88">
        <v>1216040</v>
      </c>
      <c r="B48" s="78">
        <v>6040</v>
      </c>
      <c r="C48" s="78">
        <v>620</v>
      </c>
      <c r="D48" s="66" t="s">
        <v>321</v>
      </c>
      <c r="E48" s="202"/>
      <c r="F48" s="204"/>
      <c r="G48" s="95">
        <f t="shared" si="0"/>
        <v>1695000</v>
      </c>
      <c r="H48" s="96">
        <v>1695000</v>
      </c>
      <c r="I48" s="96"/>
      <c r="J48" s="89"/>
    </row>
    <row r="49" spans="1:12" ht="45" x14ac:dyDescent="0.25">
      <c r="A49" s="87">
        <v>1217670</v>
      </c>
      <c r="B49" s="70">
        <v>7670</v>
      </c>
      <c r="C49" s="65">
        <v>490</v>
      </c>
      <c r="D49" s="66" t="s">
        <v>322</v>
      </c>
      <c r="E49" s="90" t="s">
        <v>323</v>
      </c>
      <c r="F49" s="91" t="s">
        <v>294</v>
      </c>
      <c r="G49" s="95">
        <f t="shared" si="0"/>
        <v>8000000</v>
      </c>
      <c r="H49" s="96"/>
      <c r="I49" s="96">
        <v>8000000</v>
      </c>
      <c r="J49" s="89">
        <v>8000000</v>
      </c>
    </row>
    <row r="50" spans="1:12" ht="90" x14ac:dyDescent="0.25">
      <c r="A50" s="87">
        <v>1216071</v>
      </c>
      <c r="B50" s="70">
        <v>6071</v>
      </c>
      <c r="C50" s="65">
        <v>640</v>
      </c>
      <c r="D50" s="66" t="s">
        <v>60</v>
      </c>
      <c r="E50" s="66" t="s">
        <v>61</v>
      </c>
      <c r="F50" s="67" t="s">
        <v>62</v>
      </c>
      <c r="G50" s="95">
        <f t="shared" si="0"/>
        <v>6700000</v>
      </c>
      <c r="H50" s="97">
        <v>6700000</v>
      </c>
      <c r="I50" s="97"/>
      <c r="J50" s="69"/>
    </row>
    <row r="51" spans="1:12" ht="45" x14ac:dyDescent="0.25">
      <c r="A51" s="93">
        <v>1211021</v>
      </c>
      <c r="B51" s="93">
        <v>1021</v>
      </c>
      <c r="C51" s="93">
        <v>921</v>
      </c>
      <c r="D51" s="94" t="s">
        <v>249</v>
      </c>
      <c r="E51" s="66" t="s">
        <v>297</v>
      </c>
      <c r="F51" s="67" t="s">
        <v>333</v>
      </c>
      <c r="G51" s="95">
        <f t="shared" si="0"/>
        <v>40120460</v>
      </c>
      <c r="H51" s="97"/>
      <c r="I51" s="97">
        <v>40120460</v>
      </c>
      <c r="J51" s="69">
        <v>40120460</v>
      </c>
    </row>
    <row r="52" spans="1:12" ht="67.5" x14ac:dyDescent="0.25">
      <c r="A52" s="82" t="s">
        <v>318</v>
      </c>
      <c r="B52" s="82" t="s">
        <v>166</v>
      </c>
      <c r="C52" s="82" t="s">
        <v>167</v>
      </c>
      <c r="D52" s="72" t="s">
        <v>168</v>
      </c>
      <c r="E52" s="201" t="s">
        <v>306</v>
      </c>
      <c r="F52" s="203" t="s">
        <v>307</v>
      </c>
      <c r="G52" s="95">
        <f>SUM(H52:I52)</f>
        <v>3264250</v>
      </c>
      <c r="H52" s="97">
        <v>3264250</v>
      </c>
      <c r="I52" s="97"/>
      <c r="J52" s="69"/>
    </row>
    <row r="53" spans="1:12" ht="22.5" x14ac:dyDescent="0.25">
      <c r="A53" s="82" t="s">
        <v>319</v>
      </c>
      <c r="B53" s="71">
        <v>1010</v>
      </c>
      <c r="C53" s="71" t="s">
        <v>205</v>
      </c>
      <c r="D53" s="72" t="s">
        <v>206</v>
      </c>
      <c r="E53" s="205"/>
      <c r="F53" s="206"/>
      <c r="G53" s="95">
        <f t="shared" si="0"/>
        <v>1000000</v>
      </c>
      <c r="H53" s="97">
        <v>950000</v>
      </c>
      <c r="I53" s="97">
        <v>50000</v>
      </c>
      <c r="J53" s="69">
        <v>50000</v>
      </c>
    </row>
    <row r="54" spans="1:12" ht="33.75" x14ac:dyDescent="0.25">
      <c r="A54" s="93">
        <v>1211021</v>
      </c>
      <c r="B54" s="93">
        <v>1021</v>
      </c>
      <c r="C54" s="93">
        <v>921</v>
      </c>
      <c r="D54" s="94" t="s">
        <v>249</v>
      </c>
      <c r="E54" s="205"/>
      <c r="F54" s="206"/>
      <c r="G54" s="95">
        <f t="shared" si="0"/>
        <v>100000</v>
      </c>
      <c r="H54" s="97"/>
      <c r="I54" s="97">
        <v>100000</v>
      </c>
      <c r="J54" s="69">
        <v>100000</v>
      </c>
    </row>
    <row r="55" spans="1:12" ht="22.5" x14ac:dyDescent="0.25">
      <c r="A55" s="36" t="s">
        <v>327</v>
      </c>
      <c r="B55" s="36">
        <v>1080</v>
      </c>
      <c r="C55" s="36" t="s">
        <v>215</v>
      </c>
      <c r="D55" s="12" t="s">
        <v>225</v>
      </c>
      <c r="E55" s="205"/>
      <c r="F55" s="206"/>
      <c r="G55" s="95">
        <f t="shared" si="0"/>
        <v>250000</v>
      </c>
      <c r="H55" s="97"/>
      <c r="I55" s="97">
        <v>250000</v>
      </c>
      <c r="J55" s="69">
        <v>250000</v>
      </c>
    </row>
    <row r="56" spans="1:12" ht="33.75" x14ac:dyDescent="0.25">
      <c r="A56" s="71" t="s">
        <v>326</v>
      </c>
      <c r="B56" s="71">
        <v>4060</v>
      </c>
      <c r="C56" s="71" t="s">
        <v>229</v>
      </c>
      <c r="D56" s="72" t="s">
        <v>230</v>
      </c>
      <c r="E56" s="205"/>
      <c r="F56" s="206"/>
      <c r="G56" s="95">
        <f t="shared" si="0"/>
        <v>1153300</v>
      </c>
      <c r="H56" s="97">
        <v>753300</v>
      </c>
      <c r="I56" s="97">
        <v>400000</v>
      </c>
      <c r="J56" s="69">
        <v>400000</v>
      </c>
    </row>
    <row r="57" spans="1:12" ht="33.75" x14ac:dyDescent="0.25">
      <c r="A57" s="82" t="s">
        <v>320</v>
      </c>
      <c r="B57" s="82">
        <v>5031</v>
      </c>
      <c r="C57" s="82" t="s">
        <v>234</v>
      </c>
      <c r="D57" s="72" t="s">
        <v>235</v>
      </c>
      <c r="E57" s="205"/>
      <c r="F57" s="206"/>
      <c r="G57" s="95">
        <f t="shared" si="0"/>
        <v>2300000</v>
      </c>
      <c r="H57" s="97"/>
      <c r="I57" s="97">
        <v>2300000</v>
      </c>
      <c r="J57" s="69">
        <v>2300000</v>
      </c>
    </row>
    <row r="58" spans="1:12" ht="22.9" customHeight="1" x14ac:dyDescent="0.25">
      <c r="A58" s="87">
        <v>1216090</v>
      </c>
      <c r="B58" s="70">
        <v>6090</v>
      </c>
      <c r="C58" s="65">
        <v>640</v>
      </c>
      <c r="D58" s="66" t="s">
        <v>237</v>
      </c>
      <c r="E58" s="202"/>
      <c r="F58" s="204"/>
      <c r="G58" s="95">
        <f t="shared" si="0"/>
        <v>4042100</v>
      </c>
      <c r="H58" s="97">
        <v>4042100</v>
      </c>
      <c r="I58" s="97"/>
      <c r="J58" s="69"/>
    </row>
    <row r="59" spans="1:12" x14ac:dyDescent="0.25">
      <c r="A59" s="83">
        <v>14</v>
      </c>
      <c r="B59" s="84"/>
      <c r="C59" s="84"/>
      <c r="D59" s="85" t="s">
        <v>28</v>
      </c>
      <c r="E59" s="85"/>
      <c r="F59" s="85"/>
      <c r="G59" s="68">
        <f t="shared" si="0"/>
        <v>61820196</v>
      </c>
      <c r="H59" s="86">
        <f>SUM(H60:H62)</f>
        <v>53164896</v>
      </c>
      <c r="I59" s="86">
        <f>SUM(I60:I62)</f>
        <v>8655300</v>
      </c>
      <c r="J59" s="86">
        <f>SUM(J60:J62)</f>
        <v>7950000</v>
      </c>
    </row>
    <row r="60" spans="1:12" ht="22.5" x14ac:dyDescent="0.25">
      <c r="A60" s="87">
        <v>1416030</v>
      </c>
      <c r="B60" s="70">
        <v>6030</v>
      </c>
      <c r="C60" s="65">
        <v>620</v>
      </c>
      <c r="D60" s="66" t="s">
        <v>240</v>
      </c>
      <c r="E60" s="72" t="s">
        <v>330</v>
      </c>
      <c r="F60" s="67" t="s">
        <v>299</v>
      </c>
      <c r="G60" s="68">
        <f t="shared" si="0"/>
        <v>57614896</v>
      </c>
      <c r="H60" s="69">
        <v>51314896</v>
      </c>
      <c r="I60" s="69">
        <v>6300000</v>
      </c>
      <c r="J60" s="69">
        <v>6300000</v>
      </c>
    </row>
    <row r="61" spans="1:12" ht="22.5" x14ac:dyDescent="0.25">
      <c r="A61" s="87">
        <v>1416030</v>
      </c>
      <c r="B61" s="70">
        <v>6030</v>
      </c>
      <c r="C61" s="65">
        <v>620</v>
      </c>
      <c r="D61" s="66" t="s">
        <v>240</v>
      </c>
      <c r="E61" s="72" t="s">
        <v>29</v>
      </c>
      <c r="F61" s="67" t="s">
        <v>30</v>
      </c>
      <c r="G61" s="68">
        <f t="shared" si="0"/>
        <v>3500000</v>
      </c>
      <c r="H61" s="69">
        <v>1850000</v>
      </c>
      <c r="I61" s="69">
        <v>1650000</v>
      </c>
      <c r="J61" s="69">
        <v>1650000</v>
      </c>
      <c r="L61" s="53"/>
    </row>
    <row r="62" spans="1:12" ht="22.5" x14ac:dyDescent="0.25">
      <c r="A62" s="87">
        <v>1418312</v>
      </c>
      <c r="B62" s="70">
        <v>8312</v>
      </c>
      <c r="C62" s="65">
        <v>512</v>
      </c>
      <c r="D62" s="66" t="s">
        <v>242</v>
      </c>
      <c r="E62" s="66" t="s">
        <v>331</v>
      </c>
      <c r="F62" s="67" t="s">
        <v>303</v>
      </c>
      <c r="G62" s="68">
        <f t="shared" si="0"/>
        <v>705300</v>
      </c>
      <c r="H62" s="69"/>
      <c r="I62" s="69">
        <v>705300</v>
      </c>
      <c r="J62" s="69"/>
    </row>
    <row r="63" spans="1:12" x14ac:dyDescent="0.25">
      <c r="A63" s="149" t="s">
        <v>247</v>
      </c>
      <c r="B63" s="149" t="s">
        <v>247</v>
      </c>
      <c r="C63" s="149" t="s">
        <v>247</v>
      </c>
      <c r="D63" s="199" t="s">
        <v>31</v>
      </c>
      <c r="E63" s="200"/>
      <c r="F63" s="149" t="s">
        <v>247</v>
      </c>
      <c r="G63" s="68">
        <f>SUM(G14+G34+G36+G40+G42+G46+G59)</f>
        <v>219910658</v>
      </c>
      <c r="H63" s="68">
        <f>SUM(H14+H34+H36+H40+H42+H46+H59)</f>
        <v>136746298</v>
      </c>
      <c r="I63" s="68">
        <f>SUM(I14+I34+I36+I40+I42+I46+I59)</f>
        <v>83164360</v>
      </c>
      <c r="J63" s="68">
        <f>SUM(J14+J34+J36+J40+J42+J46+J59)</f>
        <v>82459060</v>
      </c>
    </row>
    <row r="64" spans="1:12" ht="18.75" x14ac:dyDescent="0.25">
      <c r="A64" s="6"/>
      <c r="G64" s="53"/>
    </row>
    <row r="67" spans="2:8" ht="18.75" x14ac:dyDescent="0.3">
      <c r="B67" s="44" t="s">
        <v>245</v>
      </c>
      <c r="C67" s="44"/>
      <c r="D67" s="44"/>
      <c r="E67" s="44"/>
      <c r="F67" s="44"/>
      <c r="G67" s="44" t="s">
        <v>246</v>
      </c>
      <c r="H67" s="44"/>
    </row>
  </sheetData>
  <mergeCells count="16">
    <mergeCell ref="D63:E63"/>
    <mergeCell ref="E47:E48"/>
    <mergeCell ref="F47:F48"/>
    <mergeCell ref="E52:E58"/>
    <mergeCell ref="F52:F58"/>
    <mergeCell ref="A7:J7"/>
    <mergeCell ref="A8:J8"/>
    <mergeCell ref="G11:G12"/>
    <mergeCell ref="H11:H12"/>
    <mergeCell ref="I11:J11"/>
    <mergeCell ref="A11:A12"/>
    <mergeCell ref="B11:B12"/>
    <mergeCell ref="C11:C12"/>
    <mergeCell ref="D11:D12"/>
    <mergeCell ref="E11:E12"/>
    <mergeCell ref="F11:F12"/>
  </mergeCells>
  <pageMargins left="0.51181102362204722" right="0.31496062992125984" top="0.35433070866141736" bottom="0.35433070866141736" header="0.11811023622047245" footer="0.11811023622047245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4</vt:i4>
      </vt:variant>
    </vt:vector>
  </HeadingPairs>
  <TitlesOfParts>
    <vt:vector size="9" baseType="lpstr">
      <vt:lpstr>Додаток_1</vt:lpstr>
      <vt:lpstr>Додаток_2</vt:lpstr>
      <vt:lpstr>Додаток_3</vt:lpstr>
      <vt:lpstr>Додаток_4</vt:lpstr>
      <vt:lpstr>Додаток_5</vt:lpstr>
      <vt:lpstr>Додаток_5!_Hlk90642476</vt:lpstr>
      <vt:lpstr>Додаток_1!Заголовки_для_друку</vt:lpstr>
      <vt:lpstr>Додаток_3!Заголовки_для_друку</vt:lpstr>
      <vt:lpstr>Додаток_5!Заголовки_для_друку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2025-01-20T06:17:04Z</cp:lastPrinted>
  <dcterms:created xsi:type="dcterms:W3CDTF">2024-11-26T06:56:23Z</dcterms:created>
  <dcterms:modified xsi:type="dcterms:W3CDTF">2025-01-23T13:24:01Z</dcterms:modified>
</cp:coreProperties>
</file>