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0" windowHeight="13170"/>
  </bookViews>
  <sheets>
    <sheet name="Додаток_1" sheetId="8" r:id="rId1"/>
    <sheet name="Додаток_2" sheetId="9" r:id="rId2"/>
    <sheet name="Додаток_3" sheetId="6" r:id="rId3"/>
    <sheet name="Додаток_4" sheetId="10" r:id="rId4"/>
    <sheet name="Додаток_5 " sheetId="1" r:id="rId5"/>
  </sheets>
  <definedNames>
    <definedName name="_Hlk90642476" localSheetId="4">'Додаток_5 '!$A$79</definedName>
    <definedName name="_xlnm.Print_Titles" localSheetId="0">Додаток_1!$8:$8</definedName>
    <definedName name="_xlnm.Print_Titles" localSheetId="2">Додаток_3!$6:$10</definedName>
    <definedName name="_xlnm.Print_Titles" localSheetId="3">Додаток_4!$38:$38</definedName>
    <definedName name="_xlnm.Print_Titles" localSheetId="4">'Додаток_5 '!$12:$12</definedName>
  </definedNames>
  <calcPr calcId="145621" refMode="R1C1"/>
</workbook>
</file>

<file path=xl/calcChain.xml><?xml version="1.0" encoding="utf-8"?>
<calcChain xmlns="http://schemas.openxmlformats.org/spreadsheetml/2006/main">
  <c r="I27" i="1" l="1"/>
  <c r="D40" i="10" l="1"/>
  <c r="D84" i="10"/>
  <c r="D74" i="10" l="1"/>
  <c r="N113" i="1"/>
  <c r="N117" i="1"/>
  <c r="M111" i="1"/>
  <c r="L111" i="1"/>
  <c r="M110" i="1"/>
  <c r="L110" i="1"/>
  <c r="M97" i="1"/>
  <c r="L97" i="1"/>
  <c r="I97" i="1"/>
  <c r="N92" i="1"/>
  <c r="J92" i="1"/>
  <c r="N73" i="1"/>
  <c r="L28" i="1"/>
  <c r="L31" i="1"/>
  <c r="N90" i="6"/>
  <c r="M90" i="6"/>
  <c r="K90" i="6"/>
  <c r="F91" i="6"/>
  <c r="F90" i="6"/>
  <c r="G92" i="1" l="1"/>
  <c r="N84" i="6"/>
  <c r="M84" i="6"/>
  <c r="K84" i="6"/>
  <c r="F84" i="6"/>
  <c r="N79" i="6"/>
  <c r="M79" i="6"/>
  <c r="K79" i="6"/>
  <c r="F74" i="6"/>
  <c r="N65" i="6"/>
  <c r="M65" i="6"/>
  <c r="K65" i="6"/>
  <c r="F61" i="6"/>
  <c r="F36" i="6"/>
  <c r="F41" i="6"/>
  <c r="N19" i="6"/>
  <c r="M19" i="6"/>
  <c r="K19" i="6"/>
  <c r="N32" i="6"/>
  <c r="M32" i="6"/>
  <c r="K32" i="6"/>
  <c r="N28" i="6"/>
  <c r="M28" i="6"/>
  <c r="K28" i="6"/>
  <c r="F28" i="6"/>
  <c r="D71" i="10" l="1"/>
  <c r="D28" i="10"/>
  <c r="D27" i="10" s="1"/>
  <c r="D32" i="10" s="1"/>
  <c r="D18" i="10"/>
  <c r="D13" i="10"/>
  <c r="D85" i="10" l="1"/>
  <c r="D50" i="10"/>
  <c r="D31" i="10"/>
  <c r="D30" i="10" s="1"/>
  <c r="D83" i="10"/>
  <c r="L32" i="9"/>
  <c r="H32" i="9"/>
  <c r="D32" i="9"/>
  <c r="C32" i="9"/>
  <c r="L31" i="9"/>
  <c r="H31" i="9"/>
  <c r="D31" i="9"/>
  <c r="C31" i="9"/>
  <c r="E31" i="9" s="1"/>
  <c r="K30" i="9"/>
  <c r="J30" i="9"/>
  <c r="J29" i="9" s="1"/>
  <c r="I30" i="9"/>
  <c r="I29" i="9" s="1"/>
  <c r="L29" i="9" s="1"/>
  <c r="G30" i="9"/>
  <c r="D30" i="9" s="1"/>
  <c r="F30" i="9"/>
  <c r="F29" i="9" s="1"/>
  <c r="K29" i="9"/>
  <c r="L28" i="9"/>
  <c r="H28" i="9"/>
  <c r="H27" i="9" s="1"/>
  <c r="H26" i="9" s="1"/>
  <c r="D28" i="9"/>
  <c r="C28" i="9"/>
  <c r="K27" i="9"/>
  <c r="K26" i="9" s="1"/>
  <c r="J27" i="9"/>
  <c r="J26" i="9" s="1"/>
  <c r="L26" i="9" s="1"/>
  <c r="I27" i="9"/>
  <c r="G27" i="9"/>
  <c r="G26" i="9" s="1"/>
  <c r="F27" i="9"/>
  <c r="C27" i="9" s="1"/>
  <c r="I26" i="9"/>
  <c r="F26" i="9"/>
  <c r="C26" i="9" s="1"/>
  <c r="L25" i="9"/>
  <c r="H25" i="9"/>
  <c r="H24" i="9" s="1"/>
  <c r="H23" i="9" s="1"/>
  <c r="D25" i="9"/>
  <c r="C25" i="9"/>
  <c r="K24" i="9"/>
  <c r="K23" i="9" s="1"/>
  <c r="J24" i="9"/>
  <c r="J23" i="9" s="1"/>
  <c r="I24" i="9"/>
  <c r="L24" i="9" s="1"/>
  <c r="G24" i="9"/>
  <c r="F24" i="9"/>
  <c r="F23" i="9" s="1"/>
  <c r="F22" i="9" s="1"/>
  <c r="C24" i="9"/>
  <c r="I23" i="9"/>
  <c r="G23" i="9"/>
  <c r="L19" i="9"/>
  <c r="H19" i="9"/>
  <c r="H17" i="9" s="1"/>
  <c r="D19" i="9"/>
  <c r="C19" i="9"/>
  <c r="L18" i="9"/>
  <c r="H18" i="9"/>
  <c r="D18" i="9"/>
  <c r="C18" i="9"/>
  <c r="E18" i="9" s="1"/>
  <c r="K17" i="9"/>
  <c r="J17" i="9"/>
  <c r="I17" i="9"/>
  <c r="G17" i="9"/>
  <c r="F17" i="9"/>
  <c r="C17" i="9" s="1"/>
  <c r="L16" i="9"/>
  <c r="H16" i="9"/>
  <c r="D16" i="9"/>
  <c r="C16" i="9"/>
  <c r="E16" i="9" s="1"/>
  <c r="L15" i="9"/>
  <c r="H15" i="9"/>
  <c r="D15" i="9"/>
  <c r="C15" i="9"/>
  <c r="E15" i="9" s="1"/>
  <c r="K14" i="9"/>
  <c r="K13" i="9" s="1"/>
  <c r="J14" i="9"/>
  <c r="J13" i="9" s="1"/>
  <c r="I14" i="9"/>
  <c r="I13" i="9" s="1"/>
  <c r="G14" i="9"/>
  <c r="D14" i="9" s="1"/>
  <c r="F14" i="9"/>
  <c r="F13" i="9" s="1"/>
  <c r="H22" i="9" l="1"/>
  <c r="H33" i="9" s="1"/>
  <c r="D23" i="9"/>
  <c r="L23" i="9"/>
  <c r="D24" i="9"/>
  <c r="E24" i="9" s="1"/>
  <c r="E28" i="9"/>
  <c r="G13" i="9"/>
  <c r="G12" i="9" s="1"/>
  <c r="D27" i="9"/>
  <c r="C30" i="9"/>
  <c r="H30" i="9"/>
  <c r="H29" i="9" s="1"/>
  <c r="H14" i="9"/>
  <c r="H13" i="9" s="1"/>
  <c r="H12" i="9" s="1"/>
  <c r="H20" i="9" s="1"/>
  <c r="E27" i="9"/>
  <c r="C29" i="9"/>
  <c r="E30" i="9"/>
  <c r="I22" i="9"/>
  <c r="E25" i="9"/>
  <c r="K12" i="9"/>
  <c r="K20" i="9" s="1"/>
  <c r="L17" i="9"/>
  <c r="D17" i="9"/>
  <c r="G29" i="9"/>
  <c r="D29" i="9" s="1"/>
  <c r="E32" i="9"/>
  <c r="E17" i="9"/>
  <c r="E19" i="9"/>
  <c r="I12" i="9"/>
  <c r="L13" i="9"/>
  <c r="K22" i="9"/>
  <c r="K33" i="9" s="1"/>
  <c r="J12" i="9"/>
  <c r="J20" i="9" s="1"/>
  <c r="C22" i="9"/>
  <c r="F33" i="9"/>
  <c r="G20" i="9"/>
  <c r="J22" i="9"/>
  <c r="J33" i="9" s="1"/>
  <c r="F12" i="9"/>
  <c r="C13" i="9"/>
  <c r="D26" i="9"/>
  <c r="E26" i="9" s="1"/>
  <c r="G22" i="9"/>
  <c r="L27" i="9"/>
  <c r="C14" i="9"/>
  <c r="E14" i="9" s="1"/>
  <c r="L14" i="9"/>
  <c r="L30" i="9"/>
  <c r="I33" i="9"/>
  <c r="C23" i="9"/>
  <c r="E23" i="9" s="1"/>
  <c r="E13" i="9" l="1"/>
  <c r="L33" i="9"/>
  <c r="E29" i="9"/>
  <c r="D13" i="9"/>
  <c r="C12" i="9"/>
  <c r="F20" i="9"/>
  <c r="D12" i="9"/>
  <c r="D20" i="9"/>
  <c r="C33" i="9"/>
  <c r="L22" i="9"/>
  <c r="D22" i="9"/>
  <c r="E22" i="9" s="1"/>
  <c r="G33" i="9"/>
  <c r="D33" i="9" s="1"/>
  <c r="L12" i="9"/>
  <c r="I20" i="9"/>
  <c r="L20" i="9" s="1"/>
  <c r="E33" i="9" l="1"/>
  <c r="C20" i="9"/>
  <c r="E20" i="9" s="1"/>
  <c r="E12" i="9"/>
  <c r="F11" i="6" l="1"/>
  <c r="F33" i="6"/>
  <c r="F53" i="6"/>
  <c r="F62" i="6"/>
  <c r="F69" i="6"/>
  <c r="F88" i="6"/>
  <c r="O36" i="6"/>
  <c r="I36" i="6"/>
  <c r="P36" i="6" l="1"/>
  <c r="K107" i="1"/>
  <c r="L107" i="1"/>
  <c r="M107" i="1"/>
  <c r="K78" i="1"/>
  <c r="L78" i="1"/>
  <c r="M78" i="1"/>
  <c r="K70" i="1"/>
  <c r="L70" i="1"/>
  <c r="M70" i="1"/>
  <c r="K63" i="1"/>
  <c r="L63" i="1"/>
  <c r="M63" i="1"/>
  <c r="K59" i="1"/>
  <c r="L59" i="1"/>
  <c r="M59" i="1"/>
  <c r="K47" i="1"/>
  <c r="L47" i="1"/>
  <c r="M4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60" i="1"/>
  <c r="J59" i="1" s="1"/>
  <c r="J61" i="1"/>
  <c r="J62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8" i="1"/>
  <c r="N49" i="1"/>
  <c r="N50" i="1"/>
  <c r="N51" i="1"/>
  <c r="N52" i="1"/>
  <c r="N53" i="1"/>
  <c r="N54" i="1"/>
  <c r="N55" i="1"/>
  <c r="N56" i="1"/>
  <c r="N57" i="1"/>
  <c r="N58" i="1"/>
  <c r="N60" i="1"/>
  <c r="N61" i="1"/>
  <c r="N62" i="1"/>
  <c r="N64" i="1"/>
  <c r="N65" i="1"/>
  <c r="N66" i="1"/>
  <c r="N67" i="1"/>
  <c r="N68" i="1"/>
  <c r="N69" i="1"/>
  <c r="N71" i="1"/>
  <c r="N72" i="1"/>
  <c r="N74" i="1"/>
  <c r="N70" i="1" s="1"/>
  <c r="N75" i="1"/>
  <c r="N76" i="1"/>
  <c r="N77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4" i="1"/>
  <c r="N115" i="1"/>
  <c r="N116" i="1"/>
  <c r="N118" i="1"/>
  <c r="N14" i="1"/>
  <c r="N59" i="1" l="1"/>
  <c r="J70" i="1"/>
  <c r="N107" i="1"/>
  <c r="J107" i="1"/>
  <c r="N78" i="1"/>
  <c r="J78" i="1"/>
  <c r="J63" i="1"/>
  <c r="N63" i="1"/>
  <c r="N47" i="1"/>
  <c r="J47" i="1"/>
  <c r="G94" i="1" l="1"/>
  <c r="G52" i="1"/>
  <c r="G76" i="1" l="1"/>
  <c r="G96" i="1" l="1"/>
  <c r="G33" i="1" l="1"/>
  <c r="G68" i="1"/>
  <c r="J108" i="8" l="1"/>
  <c r="F108" i="8"/>
  <c r="C108" i="8" s="1"/>
  <c r="O66" i="6" l="1"/>
  <c r="I66" i="6"/>
  <c r="P66" i="6" l="1"/>
  <c r="L13" i="1" l="1"/>
  <c r="K13" i="1"/>
  <c r="H63" i="1"/>
  <c r="H59" i="1"/>
  <c r="H70" i="1"/>
  <c r="H78" i="1"/>
  <c r="H107" i="1"/>
  <c r="J107" i="8" l="1"/>
  <c r="J12" i="8"/>
  <c r="J13" i="8"/>
  <c r="J14" i="8"/>
  <c r="J15" i="8"/>
  <c r="J16" i="8"/>
  <c r="J18" i="8"/>
  <c r="J21" i="8"/>
  <c r="J22" i="8"/>
  <c r="J24" i="8"/>
  <c r="J25" i="8"/>
  <c r="J26" i="8"/>
  <c r="J28" i="8"/>
  <c r="J31" i="8"/>
  <c r="J33" i="8"/>
  <c r="J35" i="8"/>
  <c r="J36" i="8"/>
  <c r="J39" i="8"/>
  <c r="J40" i="8"/>
  <c r="J41" i="8"/>
  <c r="J42" i="8"/>
  <c r="J43" i="8"/>
  <c r="J44" i="8"/>
  <c r="J45" i="8"/>
  <c r="J47" i="8"/>
  <c r="J48" i="8"/>
  <c r="J50" i="8"/>
  <c r="J51" i="8"/>
  <c r="J52" i="8"/>
  <c r="J55" i="8"/>
  <c r="J56" i="8"/>
  <c r="J57" i="8"/>
  <c r="J61" i="8"/>
  <c r="J63" i="8"/>
  <c r="J64" i="8"/>
  <c r="J65" i="8"/>
  <c r="J68" i="8"/>
  <c r="J69" i="8"/>
  <c r="J70" i="8"/>
  <c r="J71" i="8"/>
  <c r="J73" i="8"/>
  <c r="J75" i="8"/>
  <c r="J76" i="8"/>
  <c r="J77" i="8"/>
  <c r="J80" i="8"/>
  <c r="J81" i="8"/>
  <c r="J82" i="8"/>
  <c r="J85" i="8"/>
  <c r="J89" i="8"/>
  <c r="J94" i="8"/>
  <c r="J95" i="8"/>
  <c r="J96" i="8"/>
  <c r="J97" i="8"/>
  <c r="J99" i="8"/>
  <c r="J102" i="8"/>
  <c r="J103" i="8"/>
  <c r="J104" i="8"/>
  <c r="J105" i="8"/>
  <c r="J106" i="8"/>
  <c r="J109" i="8"/>
  <c r="J111" i="8"/>
  <c r="F94" i="8"/>
  <c r="F95" i="8"/>
  <c r="F96" i="8"/>
  <c r="F97" i="8"/>
  <c r="F111" i="8"/>
  <c r="I110" i="8"/>
  <c r="H110" i="8"/>
  <c r="G110" i="8"/>
  <c r="J110" i="8" s="1"/>
  <c r="E110" i="8"/>
  <c r="D110" i="8"/>
  <c r="F110" i="8" s="1"/>
  <c r="C111" i="8" l="1"/>
  <c r="C110" i="8"/>
  <c r="O98" i="6"/>
  <c r="P98" i="6" s="1"/>
  <c r="D72" i="8" l="1"/>
  <c r="E72" i="8"/>
  <c r="G72" i="8"/>
  <c r="J72" i="8" s="1"/>
  <c r="H72" i="8"/>
  <c r="I72" i="8"/>
  <c r="F68" i="8"/>
  <c r="F71" i="8"/>
  <c r="E67" i="8"/>
  <c r="G67" i="8"/>
  <c r="J67" i="8" s="1"/>
  <c r="H67" i="8"/>
  <c r="I67" i="8"/>
  <c r="D67" i="8"/>
  <c r="F64" i="8"/>
  <c r="G45" i="1"/>
  <c r="F72" i="8" l="1"/>
  <c r="C71" i="8"/>
  <c r="C68" i="8"/>
  <c r="F67" i="8"/>
  <c r="C64" i="8"/>
  <c r="G99" i="1" l="1"/>
  <c r="O85" i="6"/>
  <c r="I85" i="6"/>
  <c r="P85" i="6" l="1"/>
  <c r="F109" i="8" l="1"/>
  <c r="C109" i="8" s="1"/>
  <c r="F107" i="8"/>
  <c r="F106" i="8"/>
  <c r="F105" i="8"/>
  <c r="F104" i="8"/>
  <c r="F103" i="8"/>
  <c r="F102" i="8"/>
  <c r="I101" i="8"/>
  <c r="H101" i="8"/>
  <c r="G101" i="8"/>
  <c r="E101" i="8"/>
  <c r="D101" i="8"/>
  <c r="D100" i="8" s="1"/>
  <c r="F99" i="8"/>
  <c r="I93" i="8"/>
  <c r="H93" i="8"/>
  <c r="G93" i="8"/>
  <c r="J93" i="8" s="1"/>
  <c r="E93" i="8"/>
  <c r="D93" i="8"/>
  <c r="F93" i="8" s="1"/>
  <c r="F89" i="8"/>
  <c r="I88" i="8"/>
  <c r="I87" i="8" s="1"/>
  <c r="I86" i="8" s="1"/>
  <c r="H88" i="8"/>
  <c r="H87" i="8" s="1"/>
  <c r="H86" i="8" s="1"/>
  <c r="G88" i="8"/>
  <c r="E88" i="8"/>
  <c r="D88" i="8"/>
  <c r="D87" i="8" s="1"/>
  <c r="D86" i="8" s="1"/>
  <c r="F85" i="8"/>
  <c r="I84" i="8"/>
  <c r="I83" i="8" s="1"/>
  <c r="H84" i="8"/>
  <c r="H83" i="8" s="1"/>
  <c r="G84" i="8"/>
  <c r="E84" i="8"/>
  <c r="E83" i="8" s="1"/>
  <c r="D84" i="8"/>
  <c r="F82" i="8"/>
  <c r="F81" i="8"/>
  <c r="F80" i="8"/>
  <c r="I79" i="8"/>
  <c r="I78" i="8" s="1"/>
  <c r="H79" i="8"/>
  <c r="H78" i="8" s="1"/>
  <c r="G79" i="8"/>
  <c r="E79" i="8"/>
  <c r="D79" i="8"/>
  <c r="D78" i="8" s="1"/>
  <c r="F77" i="8"/>
  <c r="F76" i="8"/>
  <c r="F75" i="8"/>
  <c r="I74" i="8"/>
  <c r="H74" i="8"/>
  <c r="G74" i="8"/>
  <c r="J74" i="8" s="1"/>
  <c r="E74" i="8"/>
  <c r="D74" i="8"/>
  <c r="C72" i="8"/>
  <c r="F73" i="8"/>
  <c r="F70" i="8"/>
  <c r="C70" i="8" s="1"/>
  <c r="F69" i="8"/>
  <c r="F65" i="8"/>
  <c r="F63" i="8"/>
  <c r="I62" i="8"/>
  <c r="H62" i="8"/>
  <c r="G62" i="8"/>
  <c r="J62" i="8" s="1"/>
  <c r="E62" i="8"/>
  <c r="D62" i="8"/>
  <c r="F61" i="8"/>
  <c r="I60" i="8"/>
  <c r="H60" i="8"/>
  <c r="G60" i="8"/>
  <c r="E60" i="8"/>
  <c r="D60" i="8"/>
  <c r="F57" i="8"/>
  <c r="F56" i="8"/>
  <c r="F55" i="8"/>
  <c r="I54" i="8"/>
  <c r="I53" i="8" s="1"/>
  <c r="H54" i="8"/>
  <c r="H53" i="8" s="1"/>
  <c r="G54" i="8"/>
  <c r="E54" i="8"/>
  <c r="E53" i="8" s="1"/>
  <c r="D54" i="8"/>
  <c r="D53" i="8" s="1"/>
  <c r="F52" i="8"/>
  <c r="F51" i="8"/>
  <c r="F50" i="8"/>
  <c r="I49" i="8"/>
  <c r="H49" i="8"/>
  <c r="G49" i="8"/>
  <c r="J49" i="8" s="1"/>
  <c r="E49" i="8"/>
  <c r="D49" i="8"/>
  <c r="F48" i="8"/>
  <c r="F47" i="8"/>
  <c r="I46" i="8"/>
  <c r="H46" i="8"/>
  <c r="G46" i="8"/>
  <c r="J46" i="8" s="1"/>
  <c r="E46" i="8"/>
  <c r="D46" i="8"/>
  <c r="F45" i="8"/>
  <c r="F44" i="8"/>
  <c r="F43" i="8"/>
  <c r="F42" i="8"/>
  <c r="F41" i="8"/>
  <c r="F40" i="8"/>
  <c r="F39" i="8"/>
  <c r="I38" i="8"/>
  <c r="H38" i="8"/>
  <c r="G38" i="8"/>
  <c r="J38" i="8" s="1"/>
  <c r="E38" i="8"/>
  <c r="D38" i="8"/>
  <c r="F36" i="8"/>
  <c r="F35" i="8"/>
  <c r="I34" i="8"/>
  <c r="H34" i="8"/>
  <c r="G34" i="8"/>
  <c r="J34" i="8" s="1"/>
  <c r="E34" i="8"/>
  <c r="D34" i="8"/>
  <c r="F33" i="8"/>
  <c r="I32" i="8"/>
  <c r="H32" i="8"/>
  <c r="G32" i="8"/>
  <c r="E32" i="8"/>
  <c r="D32" i="8"/>
  <c r="F31" i="8"/>
  <c r="I30" i="8"/>
  <c r="H30" i="8"/>
  <c r="G30" i="8"/>
  <c r="J30" i="8" s="1"/>
  <c r="E30" i="8"/>
  <c r="D30" i="8"/>
  <c r="F28" i="8"/>
  <c r="I27" i="8"/>
  <c r="H27" i="8"/>
  <c r="G27" i="8"/>
  <c r="E27" i="8"/>
  <c r="D27" i="8"/>
  <c r="F26" i="8"/>
  <c r="F25" i="8"/>
  <c r="F24" i="8"/>
  <c r="I23" i="8"/>
  <c r="H23" i="8"/>
  <c r="G23" i="8"/>
  <c r="J23" i="8" s="1"/>
  <c r="E23" i="8"/>
  <c r="D23" i="8"/>
  <c r="F22" i="8"/>
  <c r="F21" i="8"/>
  <c r="I20" i="8"/>
  <c r="H20" i="8"/>
  <c r="G20" i="8"/>
  <c r="J20" i="8" s="1"/>
  <c r="E20" i="8"/>
  <c r="D20" i="8"/>
  <c r="F18" i="8"/>
  <c r="I17" i="8"/>
  <c r="H17" i="8"/>
  <c r="G17" i="8"/>
  <c r="J17" i="8" s="1"/>
  <c r="E17" i="8"/>
  <c r="D17" i="8"/>
  <c r="F16" i="8"/>
  <c r="F15" i="8"/>
  <c r="F14" i="8"/>
  <c r="C14" i="8" s="1"/>
  <c r="F13" i="8"/>
  <c r="F12" i="8"/>
  <c r="I11" i="8"/>
  <c r="H11" i="8"/>
  <c r="G11" i="8"/>
  <c r="J11" i="8" s="1"/>
  <c r="E11" i="8"/>
  <c r="D11" i="8"/>
  <c r="G78" i="8" l="1"/>
  <c r="J78" i="8" s="1"/>
  <c r="J79" i="8"/>
  <c r="E100" i="8"/>
  <c r="E98" i="8" s="1"/>
  <c r="E92" i="8" s="1"/>
  <c r="E91" i="8" s="1"/>
  <c r="G100" i="8"/>
  <c r="J101" i="8"/>
  <c r="J100" i="8" s="1"/>
  <c r="H100" i="8"/>
  <c r="H98" i="8" s="1"/>
  <c r="H92" i="8" s="1"/>
  <c r="H91" i="8" s="1"/>
  <c r="I100" i="8"/>
  <c r="I98" i="8" s="1"/>
  <c r="I92" i="8" s="1"/>
  <c r="I91" i="8" s="1"/>
  <c r="G53" i="8"/>
  <c r="J53" i="8" s="1"/>
  <c r="J54" i="8"/>
  <c r="J27" i="8"/>
  <c r="J32" i="8"/>
  <c r="J60" i="8"/>
  <c r="G87" i="8"/>
  <c r="J88" i="8"/>
  <c r="G83" i="8"/>
  <c r="J83" i="8" s="1"/>
  <c r="J84" i="8"/>
  <c r="D10" i="8"/>
  <c r="F38" i="8"/>
  <c r="C103" i="8"/>
  <c r="C107" i="8"/>
  <c r="C25" i="8"/>
  <c r="F11" i="8"/>
  <c r="F84" i="8"/>
  <c r="F30" i="8"/>
  <c r="C30" i="8" s="1"/>
  <c r="C67" i="8"/>
  <c r="C12" i="8"/>
  <c r="C16" i="8"/>
  <c r="C39" i="8"/>
  <c r="C43" i="8"/>
  <c r="C77" i="8"/>
  <c r="C13" i="8"/>
  <c r="C28" i="8"/>
  <c r="C44" i="8"/>
  <c r="C95" i="8"/>
  <c r="G29" i="8"/>
  <c r="C15" i="8"/>
  <c r="C18" i="8"/>
  <c r="G59" i="8"/>
  <c r="C45" i="8"/>
  <c r="C50" i="8"/>
  <c r="H66" i="8"/>
  <c r="C82" i="8"/>
  <c r="C106" i="8"/>
  <c r="C75" i="8"/>
  <c r="F23" i="8"/>
  <c r="C63" i="8"/>
  <c r="F17" i="8"/>
  <c r="F20" i="8"/>
  <c r="C24" i="8"/>
  <c r="C35" i="8"/>
  <c r="E10" i="8"/>
  <c r="C76" i="8"/>
  <c r="C99" i="8"/>
  <c r="G10" i="8"/>
  <c r="J10" i="8" s="1"/>
  <c r="G37" i="8"/>
  <c r="C52" i="8"/>
  <c r="D59" i="8"/>
  <c r="C80" i="8"/>
  <c r="C26" i="8"/>
  <c r="F32" i="8"/>
  <c r="C32" i="8" s="1"/>
  <c r="D37" i="8"/>
  <c r="C40" i="8"/>
  <c r="H37" i="8"/>
  <c r="E59" i="8"/>
  <c r="C65" i="8"/>
  <c r="G66" i="8"/>
  <c r="J66" i="8" s="1"/>
  <c r="C96" i="8"/>
  <c r="C21" i="8"/>
  <c r="C55" i="8"/>
  <c r="D19" i="8"/>
  <c r="C48" i="8"/>
  <c r="C56" i="8"/>
  <c r="C85" i="8"/>
  <c r="C105" i="8"/>
  <c r="I59" i="8"/>
  <c r="F53" i="8"/>
  <c r="C33" i="8"/>
  <c r="C31" i="8"/>
  <c r="C94" i="8"/>
  <c r="F101" i="8"/>
  <c r="C41" i="8"/>
  <c r="I37" i="8"/>
  <c r="C69" i="8"/>
  <c r="F79" i="8"/>
  <c r="C97" i="8"/>
  <c r="F54" i="8"/>
  <c r="D83" i="8"/>
  <c r="F83" i="8" s="1"/>
  <c r="C83" i="8" s="1"/>
  <c r="F88" i="8"/>
  <c r="C88" i="8" s="1"/>
  <c r="H10" i="8"/>
  <c r="F60" i="8"/>
  <c r="C60" i="8" s="1"/>
  <c r="F62" i="8"/>
  <c r="C62" i="8" s="1"/>
  <c r="D66" i="8"/>
  <c r="E78" i="8"/>
  <c r="F78" i="8" s="1"/>
  <c r="C104" i="8"/>
  <c r="C84" i="8"/>
  <c r="I10" i="8"/>
  <c r="H19" i="8"/>
  <c r="I19" i="8"/>
  <c r="H29" i="8"/>
  <c r="I66" i="8"/>
  <c r="F27" i="8"/>
  <c r="G19" i="8"/>
  <c r="I29" i="8"/>
  <c r="F49" i="8"/>
  <c r="C51" i="8"/>
  <c r="C57" i="8"/>
  <c r="H59" i="8"/>
  <c r="E66" i="8"/>
  <c r="F74" i="8"/>
  <c r="C74" i="8" s="1"/>
  <c r="C81" i="8"/>
  <c r="G98" i="8"/>
  <c r="C102" i="8"/>
  <c r="F34" i="8"/>
  <c r="E29" i="8"/>
  <c r="E37" i="8"/>
  <c r="C42" i="8"/>
  <c r="C17" i="8"/>
  <c r="E19" i="8"/>
  <c r="C22" i="8"/>
  <c r="D29" i="8"/>
  <c r="C36" i="8"/>
  <c r="C47" i="8"/>
  <c r="C61" i="8"/>
  <c r="C73" i="8"/>
  <c r="C89" i="8"/>
  <c r="D98" i="8"/>
  <c r="D92" i="8" s="1"/>
  <c r="E87" i="8"/>
  <c r="F46" i="8"/>
  <c r="C46" i="8" s="1"/>
  <c r="J59" i="8" l="1"/>
  <c r="C101" i="8"/>
  <c r="F100" i="8"/>
  <c r="C100" i="8" s="1"/>
  <c r="J29" i="8"/>
  <c r="J19" i="8"/>
  <c r="J37" i="8"/>
  <c r="F10" i="8"/>
  <c r="C10" i="8" s="1"/>
  <c r="G92" i="8"/>
  <c r="J98" i="8"/>
  <c r="G86" i="8"/>
  <c r="J86" i="8" s="1"/>
  <c r="J87" i="8"/>
  <c r="F92" i="8"/>
  <c r="D91" i="8"/>
  <c r="F91" i="8" s="1"/>
  <c r="F59" i="8"/>
  <c r="C59" i="8" s="1"/>
  <c r="C23" i="8"/>
  <c r="C38" i="8"/>
  <c r="F37" i="8"/>
  <c r="C34" i="8"/>
  <c r="I9" i="8"/>
  <c r="H58" i="8"/>
  <c r="C27" i="8"/>
  <c r="F66" i="8"/>
  <c r="C66" i="8" s="1"/>
  <c r="C54" i="8"/>
  <c r="G58" i="8"/>
  <c r="D58" i="8"/>
  <c r="C49" i="8"/>
  <c r="C53" i="8"/>
  <c r="G9" i="8"/>
  <c r="E58" i="8"/>
  <c r="F29" i="8"/>
  <c r="C29" i="8" s="1"/>
  <c r="C93" i="8"/>
  <c r="C11" i="8"/>
  <c r="C20" i="8"/>
  <c r="I58" i="8"/>
  <c r="H9" i="8"/>
  <c r="D9" i="8"/>
  <c r="D90" i="8" s="1"/>
  <c r="E9" i="8"/>
  <c r="C79" i="8"/>
  <c r="C78" i="8"/>
  <c r="E86" i="8"/>
  <c r="F86" i="8" s="1"/>
  <c r="F87" i="8"/>
  <c r="F19" i="8"/>
  <c r="C86" i="8" l="1"/>
  <c r="C87" i="8"/>
  <c r="J9" i="8"/>
  <c r="F98" i="8"/>
  <c r="C98" i="8" s="1"/>
  <c r="J58" i="8"/>
  <c r="J92" i="8"/>
  <c r="G91" i="8"/>
  <c r="J91" i="8" s="1"/>
  <c r="C91" i="8" s="1"/>
  <c r="I90" i="8"/>
  <c r="I112" i="8" s="1"/>
  <c r="H90" i="8"/>
  <c r="H112" i="8" s="1"/>
  <c r="C19" i="8"/>
  <c r="C92" i="8"/>
  <c r="G90" i="8"/>
  <c r="C37" i="8"/>
  <c r="F58" i="8"/>
  <c r="F9" i="8"/>
  <c r="C9" i="8" s="1"/>
  <c r="E90" i="8"/>
  <c r="E112" i="8" s="1"/>
  <c r="D112" i="8"/>
  <c r="J14" i="1"/>
  <c r="C58" i="8" l="1"/>
  <c r="G112" i="8"/>
  <c r="J90" i="8"/>
  <c r="J112" i="8"/>
  <c r="F90" i="8"/>
  <c r="C90" i="8" s="1"/>
  <c r="F112" i="8" l="1"/>
  <c r="C112" i="8" s="1"/>
  <c r="G115" i="1" l="1"/>
  <c r="G28" i="1"/>
  <c r="G93" i="1"/>
  <c r="G91" i="1"/>
  <c r="G53" i="1"/>
  <c r="G51" i="1"/>
  <c r="G50" i="1"/>
  <c r="G49" i="1"/>
  <c r="G15" i="1" l="1"/>
  <c r="O76" i="6"/>
  <c r="I76" i="6"/>
  <c r="P76" i="6" l="1"/>
  <c r="O47" i="6"/>
  <c r="I47" i="6"/>
  <c r="G57" i="1" l="1"/>
  <c r="P47" i="6"/>
  <c r="K53" i="6" l="1"/>
  <c r="K69" i="6"/>
  <c r="K88" i="6"/>
  <c r="G53" i="6"/>
  <c r="H53" i="6"/>
  <c r="G110" i="1"/>
  <c r="O92" i="6"/>
  <c r="I92" i="6"/>
  <c r="O84" i="6"/>
  <c r="I84" i="6"/>
  <c r="G98" i="1"/>
  <c r="I63" i="1"/>
  <c r="G29" i="1"/>
  <c r="P92" i="6" l="1"/>
  <c r="G114" i="1"/>
  <c r="G116" i="1"/>
  <c r="G90" i="1"/>
  <c r="P84" i="6"/>
  <c r="G64" i="1"/>
  <c r="G89" i="1"/>
  <c r="G111" i="1"/>
  <c r="G97" i="1"/>
  <c r="G95" i="1"/>
  <c r="I86" i="6" l="1"/>
  <c r="P86" i="6" s="1"/>
  <c r="G81" i="1" l="1"/>
  <c r="G39" i="1"/>
  <c r="G44" i="1" l="1"/>
  <c r="O60" i="6" l="1"/>
  <c r="I60" i="6"/>
  <c r="P60" i="6" l="1"/>
  <c r="G113" i="1"/>
  <c r="G117" i="1"/>
  <c r="G65" i="1"/>
  <c r="G66" i="1"/>
  <c r="G69" i="1"/>
  <c r="G62" i="1" l="1"/>
  <c r="G74" i="1"/>
  <c r="G73" i="1"/>
  <c r="G72" i="1"/>
  <c r="G54" i="1" l="1"/>
  <c r="G55" i="1"/>
  <c r="G85" i="1"/>
  <c r="G56" i="1"/>
  <c r="G43" i="1"/>
  <c r="G87" i="1"/>
  <c r="G86" i="1"/>
  <c r="G46" i="1"/>
  <c r="G32" i="1"/>
  <c r="G88" i="1"/>
  <c r="G40" i="1"/>
  <c r="G41" i="1"/>
  <c r="G42" i="1"/>
  <c r="I78" i="1"/>
  <c r="I42" i="6"/>
  <c r="O42" i="6"/>
  <c r="K33" i="6"/>
  <c r="N33" i="6"/>
  <c r="O48" i="6"/>
  <c r="I48" i="6"/>
  <c r="L33" i="6"/>
  <c r="O87" i="6"/>
  <c r="I87" i="6"/>
  <c r="I68" i="6"/>
  <c r="O67" i="6"/>
  <c r="O68" i="6"/>
  <c r="G69" i="6"/>
  <c r="L69" i="6"/>
  <c r="N69" i="6"/>
  <c r="M69" i="6"/>
  <c r="O75" i="6"/>
  <c r="I75" i="6"/>
  <c r="P42" i="6" l="1"/>
  <c r="P87" i="6"/>
  <c r="P75" i="6"/>
  <c r="M33" i="6"/>
  <c r="P48" i="6"/>
  <c r="O31" i="6" l="1"/>
  <c r="O32" i="6"/>
  <c r="I12" i="6"/>
  <c r="K11" i="6"/>
  <c r="L11" i="6"/>
  <c r="M11" i="6"/>
  <c r="N11" i="6"/>
  <c r="I31" i="6"/>
  <c r="I32" i="6"/>
  <c r="P32" i="6" s="1"/>
  <c r="G33" i="6"/>
  <c r="G11" i="6"/>
  <c r="H11" i="6"/>
  <c r="H33" i="6"/>
  <c r="P31" i="6" l="1"/>
  <c r="H69" i="6"/>
  <c r="I47" i="1"/>
  <c r="H47" i="1"/>
  <c r="I91" i="6"/>
  <c r="O91" i="6"/>
  <c r="G48" i="1" l="1"/>
  <c r="G37" i="1"/>
  <c r="G109" i="1"/>
  <c r="G38" i="1"/>
  <c r="P91" i="6"/>
  <c r="I25" i="6" l="1"/>
  <c r="P25" i="6" s="1"/>
  <c r="I13" i="1" l="1"/>
  <c r="G27" i="1"/>
  <c r="G16" i="1"/>
  <c r="G19" i="1"/>
  <c r="G31" i="1"/>
  <c r="G63" i="1"/>
  <c r="G118" i="1"/>
  <c r="G14" i="1"/>
  <c r="I107" i="1"/>
  <c r="I70" i="1"/>
  <c r="I59" i="1"/>
  <c r="M13" i="1"/>
  <c r="N13" i="1" l="1"/>
  <c r="G18" i="1"/>
  <c r="G106" i="1"/>
  <c r="G105" i="1"/>
  <c r="G47" i="1"/>
  <c r="G58" i="1"/>
  <c r="G67" i="1"/>
  <c r="G60" i="1"/>
  <c r="G61" i="1"/>
  <c r="G20" i="1"/>
  <c r="G84" i="1"/>
  <c r="G83" i="1"/>
  <c r="G30" i="1"/>
  <c r="G26" i="1"/>
  <c r="G103" i="1"/>
  <c r="G25" i="1"/>
  <c r="G34" i="1"/>
  <c r="G22" i="1"/>
  <c r="G82" i="1"/>
  <c r="G102" i="1"/>
  <c r="G77" i="1"/>
  <c r="M119" i="1"/>
  <c r="G108" i="1"/>
  <c r="I119" i="1"/>
  <c r="G79" i="1"/>
  <c r="G104" i="1"/>
  <c r="G80" i="1"/>
  <c r="G101" i="1"/>
  <c r="G75" i="1"/>
  <c r="G36" i="1"/>
  <c r="G24" i="1"/>
  <c r="G112" i="1"/>
  <c r="G100" i="1"/>
  <c r="G71" i="1"/>
  <c r="G35" i="1"/>
  <c r="G23" i="1"/>
  <c r="L119" i="1"/>
  <c r="O45" i="6"/>
  <c r="I45" i="6"/>
  <c r="N119" i="1" l="1"/>
  <c r="G59" i="1"/>
  <c r="G70" i="1"/>
  <c r="G78" i="1"/>
  <c r="G107" i="1"/>
  <c r="P45" i="6"/>
  <c r="I13" i="6" l="1"/>
  <c r="I14" i="6"/>
  <c r="I15" i="6"/>
  <c r="I16" i="6"/>
  <c r="I17" i="6"/>
  <c r="I18" i="6"/>
  <c r="I20" i="6"/>
  <c r="I21" i="6"/>
  <c r="I23" i="6"/>
  <c r="I24" i="6"/>
  <c r="I27" i="6"/>
  <c r="I28" i="6"/>
  <c r="I29" i="6"/>
  <c r="I30" i="6"/>
  <c r="I34" i="6"/>
  <c r="I37" i="6"/>
  <c r="I38" i="6"/>
  <c r="I39" i="6"/>
  <c r="I40" i="6"/>
  <c r="I41" i="6"/>
  <c r="I43" i="6"/>
  <c r="I44" i="6"/>
  <c r="I46" i="6"/>
  <c r="I50" i="6"/>
  <c r="I52" i="6"/>
  <c r="I54" i="6"/>
  <c r="I55" i="6"/>
  <c r="I56" i="6"/>
  <c r="I57" i="6"/>
  <c r="I59" i="6"/>
  <c r="I61" i="6"/>
  <c r="I63" i="6"/>
  <c r="I64" i="6"/>
  <c r="I65" i="6"/>
  <c r="I67" i="6"/>
  <c r="P67" i="6" s="1"/>
  <c r="I71" i="6"/>
  <c r="I72" i="6"/>
  <c r="I73" i="6"/>
  <c r="I74" i="6"/>
  <c r="I78" i="6"/>
  <c r="I79" i="6"/>
  <c r="I80" i="6"/>
  <c r="I81" i="6"/>
  <c r="I82" i="6"/>
  <c r="I83" i="6"/>
  <c r="I89" i="6"/>
  <c r="I93" i="6"/>
  <c r="I95" i="6"/>
  <c r="I96" i="6"/>
  <c r="I97" i="6"/>
  <c r="I99" i="6"/>
  <c r="O12" i="6"/>
  <c r="O13" i="6"/>
  <c r="O14" i="6"/>
  <c r="O15" i="6"/>
  <c r="O16" i="6"/>
  <c r="O17" i="6"/>
  <c r="O18" i="6"/>
  <c r="O20" i="6"/>
  <c r="O21" i="6"/>
  <c r="O22" i="6"/>
  <c r="O23" i="6"/>
  <c r="O24" i="6"/>
  <c r="O26" i="6"/>
  <c r="O27" i="6"/>
  <c r="O28" i="6"/>
  <c r="O29" i="6"/>
  <c r="O30" i="6"/>
  <c r="O34" i="6"/>
  <c r="O38" i="6"/>
  <c r="O39" i="6"/>
  <c r="O40" i="6"/>
  <c r="O41" i="6"/>
  <c r="O43" i="6"/>
  <c r="O44" i="6"/>
  <c r="O46" i="6"/>
  <c r="O50" i="6"/>
  <c r="O51" i="6"/>
  <c r="O52" i="6"/>
  <c r="O54" i="6"/>
  <c r="O57" i="6"/>
  <c r="O59" i="6"/>
  <c r="O61" i="6"/>
  <c r="O63" i="6"/>
  <c r="O64" i="6"/>
  <c r="O70" i="6"/>
  <c r="O71" i="6"/>
  <c r="O72" i="6"/>
  <c r="O74" i="6"/>
  <c r="O77" i="6"/>
  <c r="O78" i="6"/>
  <c r="O79" i="6"/>
  <c r="O80" i="6"/>
  <c r="O81" i="6"/>
  <c r="P81" i="6" s="1"/>
  <c r="O82" i="6"/>
  <c r="O83" i="6"/>
  <c r="O89" i="6"/>
  <c r="O93" i="6"/>
  <c r="O95" i="6"/>
  <c r="O96" i="6"/>
  <c r="P96" i="6" s="1"/>
  <c r="O97" i="6"/>
  <c r="O99" i="6"/>
  <c r="P99" i="6" s="1"/>
  <c r="P95" i="6" l="1"/>
  <c r="P93" i="6"/>
  <c r="P24" i="6"/>
  <c r="P23" i="6"/>
  <c r="P38" i="6"/>
  <c r="P63" i="6"/>
  <c r="P21" i="6"/>
  <c r="P12" i="6"/>
  <c r="P29" i="6"/>
  <c r="P72" i="6"/>
  <c r="P82" i="6"/>
  <c r="P71" i="6"/>
  <c r="P13" i="6"/>
  <c r="P30" i="6"/>
  <c r="P79" i="6"/>
  <c r="P54" i="6"/>
  <c r="P15" i="6"/>
  <c r="P43" i="6"/>
  <c r="P40" i="6"/>
  <c r="P78" i="6"/>
  <c r="P34" i="6"/>
  <c r="P20" i="6"/>
  <c r="P59" i="6"/>
  <c r="P39" i="6"/>
  <c r="P28" i="6"/>
  <c r="P68" i="6"/>
  <c r="P50" i="6"/>
  <c r="P27" i="6"/>
  <c r="P18" i="6"/>
  <c r="P89" i="6"/>
  <c r="P57" i="6"/>
  <c r="P17" i="6"/>
  <c r="P74" i="6"/>
  <c r="P46" i="6"/>
  <c r="P16" i="6"/>
  <c r="P97" i="6"/>
  <c r="P83" i="6"/>
  <c r="P64" i="6"/>
  <c r="P44" i="6"/>
  <c r="P14" i="6"/>
  <c r="P80" i="6"/>
  <c r="P61" i="6"/>
  <c r="P52" i="6"/>
  <c r="P41" i="6"/>
  <c r="G21" i="1"/>
  <c r="F94" i="6" l="1"/>
  <c r="G94" i="6"/>
  <c r="H94" i="6"/>
  <c r="J94" i="6"/>
  <c r="K94" i="6"/>
  <c r="L94" i="6"/>
  <c r="M94" i="6"/>
  <c r="N94" i="6"/>
  <c r="G88" i="6"/>
  <c r="H88" i="6"/>
  <c r="L88" i="6"/>
  <c r="M88" i="6"/>
  <c r="N88" i="6"/>
  <c r="G62" i="6"/>
  <c r="H62" i="6"/>
  <c r="K62" i="6"/>
  <c r="L62" i="6"/>
  <c r="M62" i="6"/>
  <c r="N62" i="6"/>
  <c r="L53" i="6"/>
  <c r="M53" i="6"/>
  <c r="N53" i="6"/>
  <c r="F49" i="6"/>
  <c r="F100" i="6" s="1"/>
  <c r="G49" i="6"/>
  <c r="H49" i="6"/>
  <c r="J49" i="6"/>
  <c r="K49" i="6"/>
  <c r="L49" i="6"/>
  <c r="M49" i="6"/>
  <c r="N49" i="6"/>
  <c r="O94" i="6" l="1"/>
  <c r="O49" i="6"/>
  <c r="H13" i="1" l="1"/>
  <c r="H119" i="1" s="1"/>
  <c r="K119" i="1"/>
  <c r="J13" i="1" l="1"/>
  <c r="G17" i="1"/>
  <c r="O58" i="6"/>
  <c r="I58" i="6"/>
  <c r="G13" i="1" l="1"/>
  <c r="G119" i="1" s="1"/>
  <c r="J119" i="1"/>
  <c r="P58" i="6"/>
  <c r="E33" i="6"/>
  <c r="J69" i="6"/>
  <c r="O69" i="6" s="1"/>
  <c r="O73" i="6" l="1"/>
  <c r="P73" i="6" s="1"/>
  <c r="I35" i="6"/>
  <c r="I33" i="6" s="1"/>
  <c r="J55" i="6"/>
  <c r="O55" i="6" s="1"/>
  <c r="P55" i="6" s="1"/>
  <c r="O56" i="6"/>
  <c r="P56" i="6" s="1"/>
  <c r="J37" i="6"/>
  <c r="O37" i="6" s="1"/>
  <c r="P37" i="6" s="1"/>
  <c r="J33" i="6"/>
  <c r="E22" i="6"/>
  <c r="I22" i="6" s="1"/>
  <c r="P22" i="6" s="1"/>
  <c r="I26" i="6"/>
  <c r="P26" i="6" s="1"/>
  <c r="J62" i="6" l="1"/>
  <c r="O62" i="6" s="1"/>
  <c r="O65" i="6"/>
  <c r="P65" i="6" s="1"/>
  <c r="O35" i="6"/>
  <c r="P35" i="6" s="1"/>
  <c r="J53" i="6"/>
  <c r="O53" i="6" s="1"/>
  <c r="I77" i="6"/>
  <c r="P77" i="6" s="1"/>
  <c r="I70" i="6" l="1"/>
  <c r="P70" i="6" s="1"/>
  <c r="E69" i="6"/>
  <c r="I69" i="6" s="1"/>
  <c r="O33" i="6"/>
  <c r="P33" i="6" s="1"/>
  <c r="J11" i="6"/>
  <c r="I19" i="6" l="1"/>
  <c r="E11" i="6"/>
  <c r="I11" i="6" s="1"/>
  <c r="O19" i="6"/>
  <c r="P69" i="6"/>
  <c r="I90" i="6"/>
  <c r="E51" i="6"/>
  <c r="I51" i="6" s="1"/>
  <c r="P51" i="6" s="1"/>
  <c r="P19" i="6" l="1"/>
  <c r="O11" i="6"/>
  <c r="J88" i="6"/>
  <c r="O88" i="6" s="1"/>
  <c r="O90" i="6"/>
  <c r="P90" i="6" s="1"/>
  <c r="E94" i="6" l="1"/>
  <c r="I94" i="6" s="1"/>
  <c r="P94" i="6" s="1"/>
  <c r="P11" i="6" l="1"/>
  <c r="E88" i="6" l="1"/>
  <c r="I88" i="6" s="1"/>
  <c r="P88" i="6" s="1"/>
  <c r="E53" i="6"/>
  <c r="I53" i="6" s="1"/>
  <c r="P53" i="6" s="1"/>
  <c r="E49" i="6"/>
  <c r="I49" i="6" l="1"/>
  <c r="P49" i="6" s="1"/>
  <c r="H100" i="6"/>
  <c r="M100" i="6"/>
  <c r="L100" i="6"/>
  <c r="N100" i="6"/>
  <c r="K100" i="6"/>
  <c r="G100" i="6"/>
  <c r="O100" i="6"/>
  <c r="E62" i="6"/>
  <c r="I62" i="6" s="1"/>
  <c r="P62" i="6" s="1"/>
  <c r="J100" i="6" l="1"/>
  <c r="E100" i="6" l="1"/>
  <c r="I100" i="6" s="1"/>
  <c r="P100" i="6" l="1"/>
</calcChain>
</file>

<file path=xl/sharedStrings.xml><?xml version="1.0" encoding="utf-8"?>
<sst xmlns="http://schemas.openxmlformats.org/spreadsheetml/2006/main" count="894" uniqueCount="493">
  <si>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</si>
  <si>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</si>
  <si>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</si>
  <si>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</si>
  <si>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</si>
  <si>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</si>
  <si>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</si>
  <si>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</si>
  <si>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</si>
  <si>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</si>
  <si>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</si>
  <si>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</si>
  <si>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</si>
  <si>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</si>
  <si>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</si>
  <si>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</si>
  <si>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</si>
  <si>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</si>
  <si>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</si>
  <si>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</si>
  <si>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</si>
  <si>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</si>
  <si>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</si>
  <si>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</si>
  <si>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</si>
  <si>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</si>
  <si>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</si>
  <si>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</si>
  <si>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</si>
  <si>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</si>
  <si>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</si>
  <si>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</si>
  <si>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</si>
  <si>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</si>
  <si>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</si>
  <si>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</si>
  <si>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</si>
  <si>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</si>
  <si>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</si>
  <si>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</si>
  <si>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</si>
  <si>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</si>
  <si>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</si>
  <si>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</si>
  <si>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</si>
  <si>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</si>
  <si>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</si>
  <si>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</si>
  <si>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</si>
  <si>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</si>
  <si>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</si>
  <si>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</si>
  <si>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</si>
  <si>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</si>
  <si>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</si>
  <si>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</si>
  <si>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</si>
  <si>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</si>
  <si>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</si>
  <si>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</si>
  <si>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</si>
  <si>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</si>
  <si>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</si>
  <si>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</si>
  <si>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</si>
  <si>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</si>
  <si>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</si>
  <si>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</si>
  <si>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</si>
  <si>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</si>
  <si>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</si>
  <si>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</si>
  <si>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</si>
  <si>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</si>
  <si>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</si>
  <si>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</si>
  <si>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</si>
  <si>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</si>
  <si>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</si>
  <si>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</si>
  <si>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</si>
  <si>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</si>
  <si>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</si>
  <si>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</si>
  <si>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</si>
  <si>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</si>
  <si>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</si>
  <si>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</si>
  <si>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</si>
  <si>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</si>
  <si>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</si>
  <si>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</si>
  <si>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</si>
  <si>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</si>
  <si>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</si>
  <si>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</si>
  <si>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</si>
  <si>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</si>
  <si>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</si>
  <si>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</si>
  <si>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</si>
  <si>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</si>
  <si>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</si>
  <si>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</si>
  <si>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</si>
  <si>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</si>
  <si>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</si>
  <si>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</si>
  <si>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</si>
  <si>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</si>
  <si>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</si>
  <si>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</si>
  <si>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</si>
  <si>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</si>
  <si>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</si>
  <si>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</si>
  <si>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</si>
  <si>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</si>
  <si>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</si>
  <si>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</si>
  <si>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</si>
  <si>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</si>
  <si>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</si>
  <si>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</si>
  <si>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</si>
  <si>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</si>
  <si>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</si>
  <si>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</si>
  <si>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</si>
  <si>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</si>
  <si>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</si>
  <si>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</si>
  <si>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</si>
  <si>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</si>
  <si>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</si>
  <si>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</si>
  <si>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</si>
  <si>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</si>
  <si>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</si>
  <si>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</si>
  <si>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</si>
  <si>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</si>
  <si>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</si>
  <si>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</si>
  <si>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</si>
  <si>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</si>
  <si>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</si>
  <si>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</si>
  <si>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</si>
  <si>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</si>
  <si>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</si>
  <si>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</si>
  <si>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</si>
  <si>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</si>
  <si>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</si>
  <si>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</si>
  <si>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</si>
  <si>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</si>
  <si>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</si>
  <si>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</si>
  <si>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</si>
  <si>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</si>
  <si>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</si>
  <si>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</si>
  <si>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</si>
  <si>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</si>
  <si>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</si>
  <si>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</si>
  <si>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</si>
  <si>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</si>
  <si>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</si>
  <si>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</si>
  <si>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</si>
  <si>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</si>
  <si>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</si>
  <si>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</si>
  <si>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</si>
  <si>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</si>
  <si>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</si>
  <si>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</si>
  <si>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</si>
  <si>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</si>
  <si>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</si>
  <si>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</si>
  <si>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</si>
  <si>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</si>
  <si>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</si>
  <si>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</si>
  <si>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</si>
  <si>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</si>
  <si>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</si>
  <si>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</si>
  <si>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</si>
  <si>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</si>
  <si>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</si>
  <si>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</si>
  <si>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</si>
  <si>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</si>
  <si>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</si>
  <si>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</si>
  <si>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</si>
  <si>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</si>
  <si>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</si>
  <si>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</si>
  <si>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</si>
  <si>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</si>
  <si>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</si>
  <si>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</si>
  <si>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</si>
  <si>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</si>
  <si>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</si>
  <si>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</si>
  <si>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</si>
  <si>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</si>
  <si>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</si>
  <si>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</si>
  <si>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</si>
  <si>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</si>
  <si>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</si>
  <si>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</si>
  <si>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</si>
  <si>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</si>
  <si>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</si>
  <si>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</si>
  <si>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</si>
  <si>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</si>
  <si>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</si>
  <si>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</si>
  <si>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</si>
  <si>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</si>
  <si>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</si>
  <si>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</si>
  <si>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</si>
  <si>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</si>
  <si>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</si>
  <si>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</si>
  <si>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</si>
  <si>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</si>
  <si>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</si>
  <si>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</si>
  <si>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</si>
  <si>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</si>
  <si>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</si>
  <si>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</si>
  <si>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</si>
  <si>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</si>
  <si>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</si>
  <si>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</si>
  <si>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</si>
  <si>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</si>
  <si>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</si>
  <si>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</si>
  <si>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</si>
  <si>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</si>
  <si>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</si>
  <si>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</si>
  <si>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</si>
  <si>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</si>
  <si>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</si>
  <si>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</si>
  <si>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</si>
  <si>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</si>
  <si>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</si>
  <si>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</si>
  <si>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</si>
  <si>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</si>
  <si>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</si>
  <si>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</si>
  <si>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</si>
  <si>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</si>
  <si>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</si>
  <si>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</si>
  <si>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</si>
  <si>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</si>
  <si>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</si>
  <si>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</si>
  <si>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</si>
  <si>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</si>
  <si>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</si>
  <si>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</si>
  <si>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</si>
  <si>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</si>
  <si>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</si>
  <si>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</si>
  <si>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</si>
  <si>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</si>
  <si>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</si>
  <si>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</si>
  <si>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</si>
  <si>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</si>
  <si>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</si>
  <si>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</si>
  <si>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</si>
  <si>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</si>
  <si>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</si>
  <si>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</si>
  <si>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</si>
  <si>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</si>
  <si>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</si>
  <si>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</si>
  <si>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>Зміни, що вносятся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</si>
  <si>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</si>
  <si>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</si>
  <si>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</si>
  <si>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</si>
  <si>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</si>
  <si>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</si>
  <si>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</si>
  <si>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</si>
  <si>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</si>
  <si>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</si>
  <si>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</si>
  <si>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</si>
  <si>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</si>
  <si>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</si>
  <si>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</si>
  <si>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</si>
  <si>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</si>
  <si>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</si>
  <si>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</si>
  <si>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</si>
  <si>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</si>
  <si>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</si>
  <si>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</si>
  <si>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</si>
  <si>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</si>
  <si>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</si>
  <si>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</si>
  <si>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</si>
  <si>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</si>
  <si>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</si>
  <si>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</si>
  <si>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Назву "Утилізація відходів" змінити на "Оброблення (відновлення, у тому числі сортування, та видалення) відходів"</t>
  </si>
  <si>
    <t>Назву "Утримання та навчально-тренувальна робота комунальних дитячо-юнацьких спортивних шкіл" змінити на "Розвиток здібностей у дітей та молоді з фізичної культури та спорту комунальними дитячо-юнацькими спортивними школами"</t>
  </si>
  <si>
    <t>назву "Інші заходи та заклади молодіжної політики" змінити на "Забезпечення молодіжними центрами соціального становлення та розвитку молоді та інші заходи у сфері молодіжної політики"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</si>
  <si>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</si>
  <si>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</si>
  <si>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</si>
  <si>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</si>
  <si>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</si>
  <si>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</si>
  <si>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</si>
  <si>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</si>
  <si>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</si>
  <si>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</si>
  <si>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</si>
  <si>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</si>
  <si>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</si>
  <si>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</si>
  <si>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</si>
  <si>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</si>
  <si>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</si>
  <si>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</si>
  <si>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</si>
  <si>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</si>
  <si>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</si>
  <si>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</si>
  <si>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</si>
  <si>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</si>
  <si>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</si>
  <si>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</si>
  <si>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</si>
  <si>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</si>
  <si>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</si>
  <si>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</si>
  <si>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</si>
  <si>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</si>
  <si>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</si>
  <si>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</si>
  <si>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</si>
  <si>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</si>
  <si>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</si>
  <si>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</si>
  <si>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</si>
  <si>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</si>
  <si>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</si>
  <si>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</si>
  <si>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</si>
  <si>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</si>
  <si>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</si>
  <si>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</si>
  <si>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</si>
  <si>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</si>
  <si>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</si>
  <si>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</si>
  <si>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</si>
  <si>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</si>
  <si>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</si>
  <si>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</si>
  <si>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</si>
  <si>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</si>
  <si>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1217640</t>
  </si>
  <si>
    <t>25.02.2025               № 3071-52/2025</t>
  </si>
  <si>
    <t>25.02.2025             № 3072-52/2025</t>
  </si>
  <si>
    <t>Програма покращення доступу до правосуддя жителів Долинської міської територіальної громади на 2025 – 2027 роки</t>
  </si>
  <si>
    <t>3719770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</si>
  <si>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</si>
  <si>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</si>
  <si>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1115049</t>
  </si>
  <si>
    <t>Виконання окремих заходів з реалізації соціального проекту  "Активні парки -локації здорової України"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</si>
  <si>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</si>
  <si>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 xml:space="preserve">Програма «Духовне життя» Долинської громади на 2024-2026 роки </t>
  </si>
  <si>
    <t>Програма фінансування мобілізаційних заходів та оборонної роботи Долинської міської ради на 2025-2027 роки (Програма соціально-економічного та культурного розвитку Долинської міської територіальної громади на 2025-2027 роки)</t>
  </si>
  <si>
    <t xml:space="preserve">ВНЕСЕННЯ ЗМІН ДО ДОДАТКУ 2 </t>
  </si>
  <si>
    <t>«Фінансування  бюджету громади на 2025 рік»</t>
  </si>
  <si>
    <t>(грн.)</t>
  </si>
  <si>
    <t>Найменування згідно з Класифікацією фінансування бюджету</t>
  </si>
  <si>
    <t xml:space="preserve">Разом </t>
  </si>
  <si>
    <t>в т.ч. бюджет розвитку</t>
  </si>
  <si>
    <t>Фінансування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</si>
  <si>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</si>
  <si>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</si>
  <si>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</si>
  <si>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</si>
  <si>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</si>
  <si>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</si>
  <si>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</si>
  <si>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</si>
  <si>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</si>
  <si>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</si>
  <si>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</si>
  <si>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</si>
  <si>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</si>
  <si>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</si>
  <si>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</si>
  <si>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</si>
  <si>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Фінансування за активними операціями</t>
  </si>
  <si>
    <t>Зміни обсягів готівкових коштів</t>
  </si>
  <si>
    <t>Додаток 5 до рішення міської ради</t>
  </si>
  <si>
    <t xml:space="preserve">ВНЕСЕННЯ ЗМІН ДО ДОДАТКУ 5 </t>
  </si>
  <si>
    <t>«Міжбюджетні трансферти на 2025 рік»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</si>
  <si>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</si>
  <si>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</si>
  <si>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</si>
  <si>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</si>
  <si>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</si>
  <si>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</si>
  <si>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</si>
  <si>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</si>
  <si>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ІІ. Трансферти до спеціального фонду бюджету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</si>
  <si>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</si>
  <si>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</si>
  <si>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</si>
  <si>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</si>
  <si>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</si>
  <si>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</si>
  <si>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</si>
  <si>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</si>
  <si>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</si>
  <si>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</si>
  <si>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</si>
  <si>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Субвенції з  бюджету громади іншим бюджетам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</si>
  <si>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</si>
  <si>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</si>
  <si>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</si>
  <si>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</si>
  <si>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</si>
  <si>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</si>
  <si>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Субвенція обласному бюджету на співфінансування для поточного ремонту споруди цивільного захисту – бомбосховища Малотур’янського ліцею Долинської міської ради Калуського району Івано-Франківської області (для «БУДІНВЕСТ»)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</si>
  <si>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5063</t>
  </si>
  <si>
    <t>ІІ. Трансферти із спеціального фонду бюджету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</si>
  <si>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</si>
  <si>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Субвенція обласному бюджету на співфінансування капітального ремонту приміщень протирадіаційного укриття (ПРУ) з обліковим номером 32983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</si>
  <si>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</si>
  <si>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</si>
  <si>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</si>
  <si>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</si>
  <si>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</si>
  <si>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</si>
  <si>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</si>
  <si>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</si>
  <si>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</si>
  <si>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</si>
  <si>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</si>
  <si>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</si>
  <si>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</si>
  <si>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</si>
  <si>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</si>
  <si>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</si>
  <si>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9770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</si>
  <si>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</si>
  <si>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</si>
  <si>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7166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</si>
  <si>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</si>
  <si>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>УСЬОГО за розділом І та ІІ, у тому числі:</t>
  </si>
  <si>
    <t>Начальниця фінансового управління                                   Світлана ДЕМЧЕНКО</t>
  </si>
  <si>
    <r>
      <t xml:space="preserve">                                                    Додаток 4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</si>
  <si>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7030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</si>
  <si>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7031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</si>
  <si>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4007</t>
  </si>
  <si>
    <t>Додатково</t>
  </si>
  <si>
    <t>від 05.06.2025 № 4212-57/2025</t>
  </si>
  <si>
    <t xml:space="preserve">                                                    від 05.06.2025 № 4212-57/2025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</si>
</sst>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0" fillId="0" borderId="0" xfId="0" applyNumberFormat="1"/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8" fillId="0" borderId="0" xfId="0" applyFont="1"/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170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4" fontId="29" fillId="0" borderId="0" xfId="0" applyNumberFormat="1" applyFont="1"/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1" fontId="27" fillId="0" borderId="2" xfId="0" applyNumberFormat="1" applyFont="1" applyFill="1" applyBorder="1" applyAlignment="1">
      <alignment vertical="center"/>
    </xf>
    <xf numFmtId="0" fontId="27" fillId="0" borderId="1" xfId="0" applyNumberFormat="1" applyFont="1" applyBorder="1" applyAlignment="1">
      <alignment horizontal="left"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/>
    <xf numFmtId="1" fontId="1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167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/>
    <xf numFmtId="0" fontId="16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1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1" fillId="2" borderId="1" xfId="0" applyNumberFormat="1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1" fillId="0" borderId="6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vertical="center" wrapText="1"/>
    </xf>
    <xf numFmtId="49" fontId="17" fillId="0" borderId="6" xfId="0" applyNumberFormat="1" applyFont="1" applyBorder="1" applyAlignment="1">
      <alignment horizontal="left" vertical="center"/>
    </xf>
    <xf numFmtId="49" fontId="17" fillId="0" borderId="11" xfId="0" applyNumberFormat="1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0" fillId="0" borderId="0" xfId="0" applyFont="1"/>
    <xf numFmtId="0" fontId="17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5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1" fillId="0" borderId="0" xfId="0" applyFont="1"/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41" fillId="0" borderId="0" xfId="0" applyNumberFormat="1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4" fontId="42" fillId="0" borderId="0" xfId="0" applyNumberFormat="1" applyFont="1"/>
    <xf numFmtId="0" fontId="4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tabSelected="1" topLeftCell="A85" workbookViewId="0"/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7"/>
      <c r="B1" s="7"/>
      <c r="C1" s="7"/>
      <c r="D1" s="5"/>
      <c r="E1" s="5"/>
      <c r="F1" s="5"/>
      <c r="G1" s="5" t="s">
        <v>335</v>
      </c>
      <c r="H1" s="7"/>
      <c r="I1" s="7"/>
      <c r="J1" s="7"/>
    </row>
    <row r="2" spans="1:10" ht="18.75" x14ac:dyDescent="0.25">
      <c r="A2" s="7"/>
      <c r="B2" s="7"/>
      <c r="C2" s="7"/>
      <c r="D2" s="6"/>
      <c r="E2" s="6"/>
      <c r="F2" s="6"/>
      <c r="G2" s="6" t="s">
        <v>491</v>
      </c>
      <c r="H2" s="7"/>
      <c r="I2" s="7"/>
      <c r="J2" s="7"/>
    </row>
    <row r="3" spans="1:10" ht="18.75" x14ac:dyDescent="0.25">
      <c r="A3" s="209" t="s">
        <v>302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0" x14ac:dyDescent="0.25">
      <c r="A4" s="8" t="s">
        <v>293</v>
      </c>
      <c r="B4" s="7"/>
      <c r="C4" s="7"/>
      <c r="D4" s="7"/>
      <c r="E4" s="7"/>
      <c r="F4" s="7"/>
      <c r="G4" s="7"/>
      <c r="H4" s="7"/>
      <c r="I4" s="7"/>
      <c r="J4" s="7"/>
    </row>
    <row r="5" spans="1:10" x14ac:dyDescent="0.25">
      <c r="A5" s="8"/>
      <c r="B5" s="7"/>
      <c r="C5" s="7"/>
      <c r="D5" s="7"/>
      <c r="E5" s="7"/>
      <c r="F5" s="7"/>
      <c r="G5" s="7"/>
      <c r="H5" s="7"/>
      <c r="I5" s="7"/>
      <c r="J5" s="7" t="s">
        <v>137</v>
      </c>
    </row>
    <row r="6" spans="1:10" ht="15" customHeight="1" x14ac:dyDescent="0.25">
      <c r="A6" s="210" t="s">
        <v>56</v>
      </c>
      <c r="B6" s="210" t="s">
        <v>57</v>
      </c>
      <c r="C6" s="210" t="s">
        <v>58</v>
      </c>
      <c r="D6" s="211" t="s">
        <v>7</v>
      </c>
      <c r="E6" s="211"/>
      <c r="F6" s="211"/>
      <c r="G6" s="211" t="s">
        <v>8</v>
      </c>
      <c r="H6" s="211"/>
      <c r="I6" s="211"/>
      <c r="J6" s="211"/>
    </row>
    <row r="7" spans="1:10" ht="36" x14ac:dyDescent="0.25">
      <c r="A7" s="210"/>
      <c r="B7" s="210"/>
      <c r="C7" s="210"/>
      <c r="D7" s="127" t="s">
        <v>295</v>
      </c>
      <c r="E7" s="127" t="s">
        <v>296</v>
      </c>
      <c r="F7" s="127" t="s">
        <v>297</v>
      </c>
      <c r="G7" s="127" t="s">
        <v>295</v>
      </c>
      <c r="H7" s="127" t="s">
        <v>296</v>
      </c>
      <c r="I7" s="127" t="s">
        <v>10</v>
      </c>
      <c r="J7" s="127" t="s">
        <v>297</v>
      </c>
    </row>
    <row r="8" spans="1:10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</row>
    <row r="9" spans="1:10" x14ac:dyDescent="0.25">
      <c r="A9" s="37">
        <v>10000000</v>
      </c>
      <c r="B9" s="38" t="s">
        <v>59</v>
      </c>
      <c r="C9" s="39">
        <f>SUM(F9+J9)</f>
        <v>539741984</v>
      </c>
      <c r="D9" s="39">
        <f>SUM(D10+D19+D29+D37+D53)</f>
        <v>537540684</v>
      </c>
      <c r="E9" s="39">
        <f t="shared" ref="E9:I9" si="0">SUM(E10+E19+E29+E37+E53)</f>
        <v>1536000</v>
      </c>
      <c r="F9" s="39">
        <f>SUM(D9:E9)</f>
        <v>539076684</v>
      </c>
      <c r="G9" s="39">
        <f t="shared" si="0"/>
        <v>665300</v>
      </c>
      <c r="H9" s="39">
        <f t="shared" si="0"/>
        <v>0</v>
      </c>
      <c r="I9" s="39">
        <f t="shared" si="0"/>
        <v>0</v>
      </c>
      <c r="J9" s="39">
        <f>SUM(G9:H9)</f>
        <v>665300</v>
      </c>
    </row>
    <row r="10" spans="1:10" ht="24" x14ac:dyDescent="0.25">
      <c r="A10" s="37">
        <v>11000000</v>
      </c>
      <c r="B10" s="38" t="s">
        <v>60</v>
      </c>
      <c r="C10" s="39">
        <f t="shared" ref="C10:C73" si="1">SUM(F10+J10)</f>
        <v>285105000</v>
      </c>
      <c r="D10" s="40">
        <f>SUM(D11+D17)</f>
        <v>285105000</v>
      </c>
      <c r="E10" s="40">
        <f t="shared" ref="E10:I10" si="2">SUM(E11+E17)</f>
        <v>0</v>
      </c>
      <c r="F10" s="39">
        <f t="shared" ref="F10:F73" si="3">SUM(D10:E10)</f>
        <v>285105000</v>
      </c>
      <c r="G10" s="40">
        <f t="shared" si="2"/>
        <v>0</v>
      </c>
      <c r="H10" s="40">
        <f t="shared" si="2"/>
        <v>0</v>
      </c>
      <c r="I10" s="40">
        <f t="shared" si="2"/>
        <v>0</v>
      </c>
      <c r="J10" s="39">
        <f t="shared" ref="J10:J73" si="4">SUM(G10:H10)</f>
        <v>0</v>
      </c>
    </row>
    <row r="11" spans="1:10" x14ac:dyDescent="0.25">
      <c r="A11" s="41">
        <v>11010000</v>
      </c>
      <c r="B11" s="42" t="s">
        <v>61</v>
      </c>
      <c r="C11" s="39">
        <f t="shared" si="1"/>
        <v>284985000</v>
      </c>
      <c r="D11" s="40">
        <f>SUM(D12:D16)</f>
        <v>284985000</v>
      </c>
      <c r="E11" s="40">
        <f t="shared" ref="E11:I11" si="5">SUM(E12:E16)</f>
        <v>0</v>
      </c>
      <c r="F11" s="39">
        <f t="shared" si="3"/>
        <v>284985000</v>
      </c>
      <c r="G11" s="40">
        <f t="shared" si="5"/>
        <v>0</v>
      </c>
      <c r="H11" s="40">
        <f t="shared" si="5"/>
        <v>0</v>
      </c>
      <c r="I11" s="40">
        <f t="shared" si="5"/>
        <v>0</v>
      </c>
      <c r="J11" s="39">
        <f t="shared" si="4"/>
        <v>0</v>
      </c>
    </row>
    <row r="12" spans="1:10" ht="24" x14ac:dyDescent="0.25">
      <c r="A12" s="41">
        <v>11010100</v>
      </c>
      <c r="B12" s="42" t="s">
        <v>62</v>
      </c>
      <c r="C12" s="39">
        <f t="shared" si="1"/>
        <v>271315000</v>
      </c>
      <c r="D12" s="43">
        <v>271315000</v>
      </c>
      <c r="E12" s="43"/>
      <c r="F12" s="39">
        <f t="shared" si="3"/>
        <v>271315000</v>
      </c>
      <c r="G12" s="44"/>
      <c r="H12" s="44"/>
      <c r="I12" s="44"/>
      <c r="J12" s="39">
        <f t="shared" si="4"/>
        <v>0</v>
      </c>
    </row>
    <row r="13" spans="1:10" ht="24" x14ac:dyDescent="0.25">
      <c r="A13" s="41">
        <v>11010400</v>
      </c>
      <c r="B13" s="42" t="s">
        <v>63</v>
      </c>
      <c r="C13" s="39">
        <f t="shared" si="1"/>
        <v>4505000</v>
      </c>
      <c r="D13" s="43">
        <v>4505000</v>
      </c>
      <c r="E13" s="43"/>
      <c r="F13" s="39">
        <f t="shared" si="3"/>
        <v>4505000</v>
      </c>
      <c r="G13" s="44"/>
      <c r="H13" s="44"/>
      <c r="I13" s="44"/>
      <c r="J13" s="39">
        <f t="shared" si="4"/>
        <v>0</v>
      </c>
    </row>
    <row r="14" spans="1:10" ht="24" x14ac:dyDescent="0.25">
      <c r="A14" s="41">
        <v>11010500</v>
      </c>
      <c r="B14" s="42" t="s">
        <v>64</v>
      </c>
      <c r="C14" s="39">
        <f t="shared" si="1"/>
        <v>7600000</v>
      </c>
      <c r="D14" s="43">
        <v>7600000</v>
      </c>
      <c r="E14" s="43"/>
      <c r="F14" s="39">
        <f t="shared" si="3"/>
        <v>7600000</v>
      </c>
      <c r="G14" s="44"/>
      <c r="H14" s="44"/>
      <c r="I14" s="44"/>
      <c r="J14" s="39">
        <f t="shared" si="4"/>
        <v>0</v>
      </c>
    </row>
    <row r="15" spans="1:10" ht="24" x14ac:dyDescent="0.25">
      <c r="A15" s="45">
        <v>11011200</v>
      </c>
      <c r="B15" s="46" t="s">
        <v>230</v>
      </c>
      <c r="C15" s="39">
        <f t="shared" si="1"/>
        <v>1500000</v>
      </c>
      <c r="D15" s="43">
        <v>1500000</v>
      </c>
      <c r="E15" s="43"/>
      <c r="F15" s="39">
        <f t="shared" si="3"/>
        <v>1500000</v>
      </c>
      <c r="G15" s="44"/>
      <c r="H15" s="44"/>
      <c r="I15" s="44"/>
      <c r="J15" s="39">
        <f t="shared" si="4"/>
        <v>0</v>
      </c>
    </row>
    <row r="16" spans="1:10" ht="24" x14ac:dyDescent="0.25">
      <c r="A16" s="45">
        <v>11011300</v>
      </c>
      <c r="B16" s="46" t="s">
        <v>231</v>
      </c>
      <c r="C16" s="39">
        <f t="shared" si="1"/>
        <v>65000</v>
      </c>
      <c r="D16" s="43">
        <v>65000</v>
      </c>
      <c r="E16" s="43"/>
      <c r="F16" s="39">
        <f t="shared" si="3"/>
        <v>65000</v>
      </c>
      <c r="G16" s="44"/>
      <c r="H16" s="44"/>
      <c r="I16" s="44"/>
      <c r="J16" s="39">
        <f t="shared" si="4"/>
        <v>0</v>
      </c>
    </row>
    <row r="17" spans="1:10" x14ac:dyDescent="0.25">
      <c r="A17" s="37">
        <v>11020000</v>
      </c>
      <c r="B17" s="38" t="s">
        <v>65</v>
      </c>
      <c r="C17" s="39">
        <f t="shared" si="1"/>
        <v>120000</v>
      </c>
      <c r="D17" s="40">
        <f>SUM(D18)</f>
        <v>120000</v>
      </c>
      <c r="E17" s="40">
        <f t="shared" ref="E17:I17" si="6">SUM(E18)</f>
        <v>0</v>
      </c>
      <c r="F17" s="39">
        <f t="shared" si="3"/>
        <v>120000</v>
      </c>
      <c r="G17" s="40">
        <f t="shared" si="6"/>
        <v>0</v>
      </c>
      <c r="H17" s="40">
        <f t="shared" si="6"/>
        <v>0</v>
      </c>
      <c r="I17" s="40">
        <f t="shared" si="6"/>
        <v>0</v>
      </c>
      <c r="J17" s="39">
        <f t="shared" si="4"/>
        <v>0</v>
      </c>
    </row>
    <row r="18" spans="1:10" ht="24" x14ac:dyDescent="0.25">
      <c r="A18" s="41">
        <v>11020200</v>
      </c>
      <c r="B18" s="42" t="s">
        <v>66</v>
      </c>
      <c r="C18" s="39">
        <f t="shared" si="1"/>
        <v>120000</v>
      </c>
      <c r="D18" s="43">
        <v>120000</v>
      </c>
      <c r="E18" s="43"/>
      <c r="F18" s="39">
        <f t="shared" si="3"/>
        <v>120000</v>
      </c>
      <c r="G18" s="43"/>
      <c r="H18" s="43"/>
      <c r="I18" s="43"/>
      <c r="J18" s="39">
        <f t="shared" si="4"/>
        <v>0</v>
      </c>
    </row>
    <row r="19" spans="1:10" ht="24" x14ac:dyDescent="0.25">
      <c r="A19" s="37">
        <v>13000000</v>
      </c>
      <c r="B19" s="38" t="s">
        <v>67</v>
      </c>
      <c r="C19" s="39">
        <f t="shared" si="1"/>
        <v>42865000</v>
      </c>
      <c r="D19" s="40">
        <f>SUM(D20+D23+D27)</f>
        <v>42365000</v>
      </c>
      <c r="E19" s="40">
        <f t="shared" ref="E19:I19" si="7">SUM(E20+E23+E27)</f>
        <v>500000</v>
      </c>
      <c r="F19" s="39">
        <f t="shared" si="3"/>
        <v>42865000</v>
      </c>
      <c r="G19" s="40">
        <f t="shared" si="7"/>
        <v>0</v>
      </c>
      <c r="H19" s="40">
        <f t="shared" si="7"/>
        <v>0</v>
      </c>
      <c r="I19" s="40">
        <f t="shared" si="7"/>
        <v>0</v>
      </c>
      <c r="J19" s="39">
        <f t="shared" si="4"/>
        <v>0</v>
      </c>
    </row>
    <row r="20" spans="1:10" x14ac:dyDescent="0.25">
      <c r="A20" s="37">
        <v>13010000</v>
      </c>
      <c r="B20" s="38" t="s">
        <v>68</v>
      </c>
      <c r="C20" s="39">
        <f t="shared" si="1"/>
        <v>1310000</v>
      </c>
      <c r="D20" s="40">
        <f>SUM(D21:D22)</f>
        <v>1310000</v>
      </c>
      <c r="E20" s="40">
        <f t="shared" ref="E20:I20" si="8">SUM(E21:E22)</f>
        <v>0</v>
      </c>
      <c r="F20" s="39">
        <f t="shared" si="3"/>
        <v>1310000</v>
      </c>
      <c r="G20" s="40">
        <f t="shared" si="8"/>
        <v>0</v>
      </c>
      <c r="H20" s="40">
        <f t="shared" si="8"/>
        <v>0</v>
      </c>
      <c r="I20" s="40">
        <f t="shared" si="8"/>
        <v>0</v>
      </c>
      <c r="J20" s="39">
        <f t="shared" si="4"/>
        <v>0</v>
      </c>
    </row>
    <row r="21" spans="1:10" ht="36" x14ac:dyDescent="0.25">
      <c r="A21" s="41">
        <v>13010100</v>
      </c>
      <c r="B21" s="42" t="s">
        <v>69</v>
      </c>
      <c r="C21" s="39">
        <f t="shared" si="1"/>
        <v>360000</v>
      </c>
      <c r="D21" s="43">
        <v>360000</v>
      </c>
      <c r="E21" s="43"/>
      <c r="F21" s="39">
        <f t="shared" si="3"/>
        <v>360000</v>
      </c>
      <c r="G21" s="43"/>
      <c r="H21" s="43"/>
      <c r="I21" s="43"/>
      <c r="J21" s="39">
        <f t="shared" si="4"/>
        <v>0</v>
      </c>
    </row>
    <row r="22" spans="1:10" ht="48" x14ac:dyDescent="0.25">
      <c r="A22" s="41">
        <v>13010200</v>
      </c>
      <c r="B22" s="42" t="s">
        <v>70</v>
      </c>
      <c r="C22" s="39">
        <f t="shared" si="1"/>
        <v>950000</v>
      </c>
      <c r="D22" s="43">
        <v>950000</v>
      </c>
      <c r="E22" s="43"/>
      <c r="F22" s="39">
        <f t="shared" si="3"/>
        <v>950000</v>
      </c>
      <c r="G22" s="43"/>
      <c r="H22" s="43"/>
      <c r="I22" s="43"/>
      <c r="J22" s="39">
        <f t="shared" si="4"/>
        <v>0</v>
      </c>
    </row>
    <row r="23" spans="1:10" x14ac:dyDescent="0.25">
      <c r="A23" s="37">
        <v>13030000</v>
      </c>
      <c r="B23" s="38" t="s">
        <v>71</v>
      </c>
      <c r="C23" s="39">
        <f t="shared" si="1"/>
        <v>41515000</v>
      </c>
      <c r="D23" s="40">
        <f>SUM(D24:D26)</f>
        <v>41015000</v>
      </c>
      <c r="E23" s="40">
        <f t="shared" ref="E23:I23" si="9">SUM(E24:E26)</f>
        <v>500000</v>
      </c>
      <c r="F23" s="39">
        <f t="shared" si="3"/>
        <v>41515000</v>
      </c>
      <c r="G23" s="40">
        <f t="shared" si="9"/>
        <v>0</v>
      </c>
      <c r="H23" s="40">
        <f t="shared" si="9"/>
        <v>0</v>
      </c>
      <c r="I23" s="40">
        <f t="shared" si="9"/>
        <v>0</v>
      </c>
      <c r="J23" s="39">
        <f t="shared" si="4"/>
        <v>0</v>
      </c>
    </row>
    <row r="24" spans="1:10" ht="24" x14ac:dyDescent="0.25">
      <c r="A24" s="41">
        <v>13030100</v>
      </c>
      <c r="B24" s="42" t="s">
        <v>72</v>
      </c>
      <c r="C24" s="39">
        <f t="shared" si="1"/>
        <v>580000</v>
      </c>
      <c r="D24" s="43">
        <v>580000</v>
      </c>
      <c r="E24" s="43"/>
      <c r="F24" s="39">
        <f t="shared" si="3"/>
        <v>580000</v>
      </c>
      <c r="G24" s="43"/>
      <c r="H24" s="43"/>
      <c r="I24" s="43"/>
      <c r="J24" s="39">
        <f t="shared" si="4"/>
        <v>0</v>
      </c>
    </row>
    <row r="25" spans="1:10" x14ac:dyDescent="0.25">
      <c r="A25" s="41">
        <v>13030700</v>
      </c>
      <c r="B25" s="42" t="s">
        <v>73</v>
      </c>
      <c r="C25" s="39">
        <f t="shared" si="1"/>
        <v>30090000</v>
      </c>
      <c r="D25" s="43">
        <v>30090000</v>
      </c>
      <c r="E25" s="43"/>
      <c r="F25" s="39">
        <f t="shared" si="3"/>
        <v>30090000</v>
      </c>
      <c r="G25" s="44"/>
      <c r="H25" s="44"/>
      <c r="I25" s="44"/>
      <c r="J25" s="39">
        <f t="shared" si="4"/>
        <v>0</v>
      </c>
    </row>
    <row r="26" spans="1:10" ht="24" x14ac:dyDescent="0.25">
      <c r="A26" s="41">
        <v>13030800</v>
      </c>
      <c r="B26" s="42" t="s">
        <v>74</v>
      </c>
      <c r="C26" s="39">
        <f t="shared" si="1"/>
        <v>10845000</v>
      </c>
      <c r="D26" s="43">
        <v>10345000</v>
      </c>
      <c r="E26" s="43">
        <v>500000</v>
      </c>
      <c r="F26" s="39">
        <f t="shared" si="3"/>
        <v>10845000</v>
      </c>
      <c r="G26" s="44"/>
      <c r="H26" s="44"/>
      <c r="I26" s="44"/>
      <c r="J26" s="39">
        <f t="shared" si="4"/>
        <v>0</v>
      </c>
    </row>
    <row r="27" spans="1:10" x14ac:dyDescent="0.25">
      <c r="A27" s="47">
        <v>13040000</v>
      </c>
      <c r="B27" s="48" t="s">
        <v>232</v>
      </c>
      <c r="C27" s="39">
        <f t="shared" si="1"/>
        <v>40000</v>
      </c>
      <c r="D27" s="40">
        <f>SUM(D28)</f>
        <v>40000</v>
      </c>
      <c r="E27" s="40">
        <f t="shared" ref="E27:I27" si="10">SUM(E28)</f>
        <v>0</v>
      </c>
      <c r="F27" s="39">
        <f t="shared" si="3"/>
        <v>40000</v>
      </c>
      <c r="G27" s="40">
        <f t="shared" si="10"/>
        <v>0</v>
      </c>
      <c r="H27" s="40">
        <f t="shared" si="10"/>
        <v>0</v>
      </c>
      <c r="I27" s="40">
        <f t="shared" si="10"/>
        <v>0</v>
      </c>
      <c r="J27" s="39">
        <f t="shared" si="4"/>
        <v>0</v>
      </c>
    </row>
    <row r="28" spans="1:10" ht="24" x14ac:dyDescent="0.25">
      <c r="A28" s="41">
        <v>13040100</v>
      </c>
      <c r="B28" s="42" t="s">
        <v>75</v>
      </c>
      <c r="C28" s="39">
        <f t="shared" si="1"/>
        <v>40000</v>
      </c>
      <c r="D28" s="43">
        <v>40000</v>
      </c>
      <c r="E28" s="43"/>
      <c r="F28" s="39">
        <f t="shared" si="3"/>
        <v>40000</v>
      </c>
      <c r="G28" s="44"/>
      <c r="H28" s="44"/>
      <c r="I28" s="44"/>
      <c r="J28" s="39">
        <f t="shared" si="4"/>
        <v>0</v>
      </c>
    </row>
    <row r="29" spans="1:10" x14ac:dyDescent="0.25">
      <c r="A29" s="37">
        <v>14000000</v>
      </c>
      <c r="B29" s="38" t="s">
        <v>76</v>
      </c>
      <c r="C29" s="39">
        <f t="shared" si="1"/>
        <v>49110000</v>
      </c>
      <c r="D29" s="40">
        <f>SUM(D30+D32+D34)</f>
        <v>49110000</v>
      </c>
      <c r="E29" s="40">
        <f t="shared" ref="E29:I29" si="11">SUM(E30+E32+E34)</f>
        <v>0</v>
      </c>
      <c r="F29" s="39">
        <f t="shared" si="3"/>
        <v>49110000</v>
      </c>
      <c r="G29" s="40">
        <f t="shared" si="11"/>
        <v>0</v>
      </c>
      <c r="H29" s="40">
        <f t="shared" si="11"/>
        <v>0</v>
      </c>
      <c r="I29" s="40">
        <f t="shared" si="11"/>
        <v>0</v>
      </c>
      <c r="J29" s="39">
        <f t="shared" si="4"/>
        <v>0</v>
      </c>
    </row>
    <row r="30" spans="1:10" ht="24" x14ac:dyDescent="0.25">
      <c r="A30" s="37">
        <v>14020000</v>
      </c>
      <c r="B30" s="38" t="s">
        <v>77</v>
      </c>
      <c r="C30" s="39">
        <f t="shared" si="1"/>
        <v>4200000</v>
      </c>
      <c r="D30" s="40">
        <f>SUM(D31)</f>
        <v>4200000</v>
      </c>
      <c r="E30" s="40">
        <f t="shared" ref="E30:I30" si="12">SUM(E31)</f>
        <v>0</v>
      </c>
      <c r="F30" s="39">
        <f t="shared" si="3"/>
        <v>4200000</v>
      </c>
      <c r="G30" s="40">
        <f t="shared" si="12"/>
        <v>0</v>
      </c>
      <c r="H30" s="40">
        <f t="shared" si="12"/>
        <v>0</v>
      </c>
      <c r="I30" s="40">
        <f t="shared" si="12"/>
        <v>0</v>
      </c>
      <c r="J30" s="39">
        <f t="shared" si="4"/>
        <v>0</v>
      </c>
    </row>
    <row r="31" spans="1:10" x14ac:dyDescent="0.25">
      <c r="A31" s="41">
        <v>14021900</v>
      </c>
      <c r="B31" s="42" t="s">
        <v>78</v>
      </c>
      <c r="C31" s="39">
        <f t="shared" si="1"/>
        <v>4200000</v>
      </c>
      <c r="D31" s="43">
        <v>4200000</v>
      </c>
      <c r="E31" s="43"/>
      <c r="F31" s="39">
        <f t="shared" si="3"/>
        <v>4200000</v>
      </c>
      <c r="G31" s="43"/>
      <c r="H31" s="43"/>
      <c r="I31" s="43"/>
      <c r="J31" s="39">
        <f t="shared" si="4"/>
        <v>0</v>
      </c>
    </row>
    <row r="32" spans="1:10" ht="24" x14ac:dyDescent="0.25">
      <c r="A32" s="37">
        <v>14030000</v>
      </c>
      <c r="B32" s="38" t="s">
        <v>79</v>
      </c>
      <c r="C32" s="39">
        <f t="shared" si="1"/>
        <v>33475000</v>
      </c>
      <c r="D32" s="40">
        <f>SUM(D33)</f>
        <v>33475000</v>
      </c>
      <c r="E32" s="40">
        <f t="shared" ref="E32:I32" si="13">SUM(E33)</f>
        <v>0</v>
      </c>
      <c r="F32" s="39">
        <f t="shared" si="3"/>
        <v>33475000</v>
      </c>
      <c r="G32" s="40">
        <f t="shared" si="13"/>
        <v>0</v>
      </c>
      <c r="H32" s="40">
        <f t="shared" si="13"/>
        <v>0</v>
      </c>
      <c r="I32" s="40">
        <f t="shared" si="13"/>
        <v>0</v>
      </c>
      <c r="J32" s="39">
        <f t="shared" si="4"/>
        <v>0</v>
      </c>
    </row>
    <row r="33" spans="1:10" x14ac:dyDescent="0.25">
      <c r="A33" s="41">
        <v>14031900</v>
      </c>
      <c r="B33" s="42" t="s">
        <v>78</v>
      </c>
      <c r="C33" s="39">
        <f t="shared" si="1"/>
        <v>33475000</v>
      </c>
      <c r="D33" s="43">
        <v>33475000</v>
      </c>
      <c r="E33" s="43"/>
      <c r="F33" s="39">
        <f t="shared" si="3"/>
        <v>33475000</v>
      </c>
      <c r="G33" s="43"/>
      <c r="H33" s="43"/>
      <c r="I33" s="43"/>
      <c r="J33" s="39">
        <f t="shared" si="4"/>
        <v>0</v>
      </c>
    </row>
    <row r="34" spans="1:10" ht="24" x14ac:dyDescent="0.25">
      <c r="A34" s="47">
        <v>14040000</v>
      </c>
      <c r="B34" s="48" t="s">
        <v>233</v>
      </c>
      <c r="C34" s="39">
        <f t="shared" si="1"/>
        <v>11435000</v>
      </c>
      <c r="D34" s="40">
        <f>SUM(D35:D36)</f>
        <v>11435000</v>
      </c>
      <c r="E34" s="40">
        <f t="shared" ref="E34:I34" si="14">SUM(E35:E36)</f>
        <v>0</v>
      </c>
      <c r="F34" s="39">
        <f t="shared" si="3"/>
        <v>11435000</v>
      </c>
      <c r="G34" s="40">
        <f t="shared" si="14"/>
        <v>0</v>
      </c>
      <c r="H34" s="40">
        <f t="shared" si="14"/>
        <v>0</v>
      </c>
      <c r="I34" s="40">
        <f t="shared" si="14"/>
        <v>0</v>
      </c>
      <c r="J34" s="39">
        <f t="shared" si="4"/>
        <v>0</v>
      </c>
    </row>
    <row r="35" spans="1:10" ht="60" x14ac:dyDescent="0.25">
      <c r="A35" s="49">
        <v>14040100</v>
      </c>
      <c r="B35" s="42" t="s">
        <v>80</v>
      </c>
      <c r="C35" s="39">
        <f t="shared" si="1"/>
        <v>6235000</v>
      </c>
      <c r="D35" s="43">
        <v>6235000</v>
      </c>
      <c r="E35" s="43"/>
      <c r="F35" s="39">
        <f t="shared" si="3"/>
        <v>6235000</v>
      </c>
      <c r="G35" s="43"/>
      <c r="H35" s="43"/>
      <c r="I35" s="43"/>
      <c r="J35" s="39">
        <f t="shared" si="4"/>
        <v>0</v>
      </c>
    </row>
    <row r="36" spans="1:10" ht="48" x14ac:dyDescent="0.25">
      <c r="A36" s="49">
        <v>14040200</v>
      </c>
      <c r="B36" s="42" t="s">
        <v>81</v>
      </c>
      <c r="C36" s="39">
        <f t="shared" si="1"/>
        <v>5200000</v>
      </c>
      <c r="D36" s="43">
        <v>5200000</v>
      </c>
      <c r="E36" s="43"/>
      <c r="F36" s="39">
        <f t="shared" si="3"/>
        <v>5200000</v>
      </c>
      <c r="G36" s="43"/>
      <c r="H36" s="43"/>
      <c r="I36" s="43"/>
      <c r="J36" s="39">
        <f t="shared" si="4"/>
        <v>0</v>
      </c>
    </row>
    <row r="37" spans="1:10" x14ac:dyDescent="0.25">
      <c r="A37" s="37">
        <v>18000000</v>
      </c>
      <c r="B37" s="38" t="s">
        <v>82</v>
      </c>
      <c r="C37" s="39">
        <f t="shared" si="1"/>
        <v>161996684</v>
      </c>
      <c r="D37" s="40">
        <f>SUM(D38+D46+D49)</f>
        <v>160960684</v>
      </c>
      <c r="E37" s="40">
        <f t="shared" ref="E37:I37" si="15">SUM(E38+E46+E49)</f>
        <v>1036000</v>
      </c>
      <c r="F37" s="39">
        <f t="shared" si="3"/>
        <v>161996684</v>
      </c>
      <c r="G37" s="40">
        <f t="shared" si="15"/>
        <v>0</v>
      </c>
      <c r="H37" s="40">
        <f t="shared" si="15"/>
        <v>0</v>
      </c>
      <c r="I37" s="40">
        <f t="shared" si="15"/>
        <v>0</v>
      </c>
      <c r="J37" s="39">
        <f t="shared" si="4"/>
        <v>0</v>
      </c>
    </row>
    <row r="38" spans="1:10" x14ac:dyDescent="0.25">
      <c r="A38" s="37">
        <v>18010000</v>
      </c>
      <c r="B38" s="38" t="s">
        <v>83</v>
      </c>
      <c r="C38" s="39">
        <f t="shared" si="1"/>
        <v>97033484</v>
      </c>
      <c r="D38" s="40">
        <f>SUM(D39:D45)</f>
        <v>95997484</v>
      </c>
      <c r="E38" s="40">
        <f t="shared" ref="E38:I38" si="16">SUM(E39:E45)</f>
        <v>1036000</v>
      </c>
      <c r="F38" s="39">
        <f t="shared" si="3"/>
        <v>97033484</v>
      </c>
      <c r="G38" s="40">
        <f t="shared" si="16"/>
        <v>0</v>
      </c>
      <c r="H38" s="40">
        <f t="shared" si="16"/>
        <v>0</v>
      </c>
      <c r="I38" s="40">
        <f t="shared" si="16"/>
        <v>0</v>
      </c>
      <c r="J38" s="39">
        <f t="shared" si="4"/>
        <v>0</v>
      </c>
    </row>
    <row r="39" spans="1:10" ht="36" x14ac:dyDescent="0.25">
      <c r="A39" s="41">
        <v>18010200</v>
      </c>
      <c r="B39" s="42" t="s">
        <v>84</v>
      </c>
      <c r="C39" s="39">
        <f t="shared" si="1"/>
        <v>2480000</v>
      </c>
      <c r="D39" s="43">
        <v>2480000</v>
      </c>
      <c r="E39" s="43"/>
      <c r="F39" s="39">
        <f t="shared" si="3"/>
        <v>2480000</v>
      </c>
      <c r="G39" s="43"/>
      <c r="H39" s="43"/>
      <c r="I39" s="43"/>
      <c r="J39" s="39">
        <f t="shared" si="4"/>
        <v>0</v>
      </c>
    </row>
    <row r="40" spans="1:10" ht="36" x14ac:dyDescent="0.25">
      <c r="A40" s="41">
        <v>18010300</v>
      </c>
      <c r="B40" s="42" t="s">
        <v>85</v>
      </c>
      <c r="C40" s="39">
        <f t="shared" si="1"/>
        <v>6500000</v>
      </c>
      <c r="D40" s="43">
        <v>6500000</v>
      </c>
      <c r="E40" s="43"/>
      <c r="F40" s="39">
        <f t="shared" si="3"/>
        <v>6500000</v>
      </c>
      <c r="G40" s="43"/>
      <c r="H40" s="43"/>
      <c r="I40" s="43"/>
      <c r="J40" s="39">
        <f t="shared" si="4"/>
        <v>0</v>
      </c>
    </row>
    <row r="41" spans="1:10" ht="36" x14ac:dyDescent="0.25">
      <c r="A41" s="41">
        <v>18010400</v>
      </c>
      <c r="B41" s="42" t="s">
        <v>86</v>
      </c>
      <c r="C41" s="39">
        <f t="shared" si="1"/>
        <v>6200000</v>
      </c>
      <c r="D41" s="43">
        <v>6200000</v>
      </c>
      <c r="E41" s="43"/>
      <c r="F41" s="39">
        <f t="shared" si="3"/>
        <v>6200000</v>
      </c>
      <c r="G41" s="43"/>
      <c r="H41" s="43"/>
      <c r="I41" s="43"/>
      <c r="J41" s="39">
        <f t="shared" si="4"/>
        <v>0</v>
      </c>
    </row>
    <row r="42" spans="1:10" x14ac:dyDescent="0.25">
      <c r="A42" s="41">
        <v>18010500</v>
      </c>
      <c r="B42" s="42" t="s">
        <v>87</v>
      </c>
      <c r="C42" s="39">
        <f t="shared" si="1"/>
        <v>24187684</v>
      </c>
      <c r="D42" s="43">
        <v>23487684</v>
      </c>
      <c r="E42" s="124">
        <v>700000</v>
      </c>
      <c r="F42" s="39">
        <f t="shared" si="3"/>
        <v>24187684</v>
      </c>
      <c r="G42" s="43"/>
      <c r="H42" s="43"/>
      <c r="I42" s="43"/>
      <c r="J42" s="39">
        <f t="shared" si="4"/>
        <v>0</v>
      </c>
    </row>
    <row r="43" spans="1:10" x14ac:dyDescent="0.25">
      <c r="A43" s="41">
        <v>18010600</v>
      </c>
      <c r="B43" s="42" t="s">
        <v>88</v>
      </c>
      <c r="C43" s="39">
        <f t="shared" si="1"/>
        <v>49285800</v>
      </c>
      <c r="D43" s="43">
        <v>48949800</v>
      </c>
      <c r="E43" s="43">
        <v>336000</v>
      </c>
      <c r="F43" s="39">
        <f t="shared" si="3"/>
        <v>49285800</v>
      </c>
      <c r="G43" s="43"/>
      <c r="H43" s="43"/>
      <c r="I43" s="43"/>
      <c r="J43" s="39">
        <f t="shared" si="4"/>
        <v>0</v>
      </c>
    </row>
    <row r="44" spans="1:10" x14ac:dyDescent="0.25">
      <c r="A44" s="41">
        <v>18010700</v>
      </c>
      <c r="B44" s="42" t="s">
        <v>89</v>
      </c>
      <c r="C44" s="39">
        <f t="shared" si="1"/>
        <v>1900000</v>
      </c>
      <c r="D44" s="43">
        <v>1900000</v>
      </c>
      <c r="E44" s="43"/>
      <c r="F44" s="39">
        <f t="shared" si="3"/>
        <v>1900000</v>
      </c>
      <c r="G44" s="43"/>
      <c r="H44" s="43"/>
      <c r="I44" s="43"/>
      <c r="J44" s="39">
        <f t="shared" si="4"/>
        <v>0</v>
      </c>
    </row>
    <row r="45" spans="1:10" x14ac:dyDescent="0.25">
      <c r="A45" s="41">
        <v>18010900</v>
      </c>
      <c r="B45" s="42" t="s">
        <v>90</v>
      </c>
      <c r="C45" s="39">
        <f t="shared" si="1"/>
        <v>6480000</v>
      </c>
      <c r="D45" s="43">
        <v>6480000</v>
      </c>
      <c r="E45" s="43"/>
      <c r="F45" s="39">
        <f t="shared" si="3"/>
        <v>6480000</v>
      </c>
      <c r="G45" s="43"/>
      <c r="H45" s="43"/>
      <c r="I45" s="43"/>
      <c r="J45" s="39">
        <f t="shared" si="4"/>
        <v>0</v>
      </c>
    </row>
    <row r="46" spans="1:10" x14ac:dyDescent="0.25">
      <c r="A46" s="126">
        <v>18030000</v>
      </c>
      <c r="B46" s="50" t="s">
        <v>91</v>
      </c>
      <c r="C46" s="39">
        <f t="shared" si="1"/>
        <v>47200</v>
      </c>
      <c r="D46" s="39">
        <f>SUM(D47:D48)</f>
        <v>47200</v>
      </c>
      <c r="E46" s="39">
        <f t="shared" ref="E46:I46" si="17">SUM(E47:E48)</f>
        <v>0</v>
      </c>
      <c r="F46" s="39">
        <f t="shared" si="3"/>
        <v>47200</v>
      </c>
      <c r="G46" s="39">
        <f t="shared" si="17"/>
        <v>0</v>
      </c>
      <c r="H46" s="39">
        <f t="shared" si="17"/>
        <v>0</v>
      </c>
      <c r="I46" s="39">
        <f t="shared" si="17"/>
        <v>0</v>
      </c>
      <c r="J46" s="39">
        <f t="shared" si="4"/>
        <v>0</v>
      </c>
    </row>
    <row r="47" spans="1:10" x14ac:dyDescent="0.25">
      <c r="A47" s="36">
        <v>18030100</v>
      </c>
      <c r="B47" s="51" t="s">
        <v>92</v>
      </c>
      <c r="C47" s="39">
        <f t="shared" si="1"/>
        <v>7200</v>
      </c>
      <c r="D47" s="52">
        <v>7200</v>
      </c>
      <c r="E47" s="52"/>
      <c r="F47" s="39">
        <f t="shared" si="3"/>
        <v>7200</v>
      </c>
      <c r="G47" s="52"/>
      <c r="H47" s="52"/>
      <c r="I47" s="52"/>
      <c r="J47" s="39">
        <f t="shared" si="4"/>
        <v>0</v>
      </c>
    </row>
    <row r="48" spans="1:10" x14ac:dyDescent="0.25">
      <c r="A48" s="36">
        <v>18030200</v>
      </c>
      <c r="B48" s="51" t="s">
        <v>93</v>
      </c>
      <c r="C48" s="39">
        <f t="shared" si="1"/>
        <v>40000</v>
      </c>
      <c r="D48" s="52">
        <v>40000</v>
      </c>
      <c r="E48" s="52"/>
      <c r="F48" s="39">
        <f t="shared" si="3"/>
        <v>40000</v>
      </c>
      <c r="G48" s="52"/>
      <c r="H48" s="52"/>
      <c r="I48" s="52"/>
      <c r="J48" s="39">
        <f t="shared" si="4"/>
        <v>0</v>
      </c>
    </row>
    <row r="49" spans="1:10" x14ac:dyDescent="0.25">
      <c r="A49" s="126">
        <v>18050000</v>
      </c>
      <c r="B49" s="50" t="s">
        <v>94</v>
      </c>
      <c r="C49" s="39">
        <f t="shared" si="1"/>
        <v>64916000</v>
      </c>
      <c r="D49" s="39">
        <f>SUM(D50:D52)</f>
        <v>64916000</v>
      </c>
      <c r="E49" s="39">
        <f t="shared" ref="E49:I49" si="18">SUM(E50:E52)</f>
        <v>0</v>
      </c>
      <c r="F49" s="39">
        <f t="shared" si="3"/>
        <v>64916000</v>
      </c>
      <c r="G49" s="39">
        <f t="shared" si="18"/>
        <v>0</v>
      </c>
      <c r="H49" s="39">
        <f t="shared" si="18"/>
        <v>0</v>
      </c>
      <c r="I49" s="39">
        <f t="shared" si="18"/>
        <v>0</v>
      </c>
      <c r="J49" s="39">
        <f t="shared" si="4"/>
        <v>0</v>
      </c>
    </row>
    <row r="50" spans="1:10" x14ac:dyDescent="0.25">
      <c r="A50" s="36">
        <v>18050300</v>
      </c>
      <c r="B50" s="51" t="s">
        <v>95</v>
      </c>
      <c r="C50" s="39">
        <f t="shared" si="1"/>
        <v>5950000</v>
      </c>
      <c r="D50" s="52">
        <v>5950000</v>
      </c>
      <c r="E50" s="52"/>
      <c r="F50" s="39">
        <f t="shared" si="3"/>
        <v>5950000</v>
      </c>
      <c r="G50" s="52"/>
      <c r="H50" s="52"/>
      <c r="I50" s="52"/>
      <c r="J50" s="39">
        <f t="shared" si="4"/>
        <v>0</v>
      </c>
    </row>
    <row r="51" spans="1:10" x14ac:dyDescent="0.25">
      <c r="A51" s="36">
        <v>18050400</v>
      </c>
      <c r="B51" s="51" t="s">
        <v>96</v>
      </c>
      <c r="C51" s="39">
        <f t="shared" si="1"/>
        <v>58700000</v>
      </c>
      <c r="D51" s="52">
        <v>58700000</v>
      </c>
      <c r="E51" s="52"/>
      <c r="F51" s="39">
        <f t="shared" si="3"/>
        <v>58700000</v>
      </c>
      <c r="G51" s="52"/>
      <c r="H51" s="52"/>
      <c r="I51" s="52"/>
      <c r="J51" s="39">
        <f t="shared" si="4"/>
        <v>0</v>
      </c>
    </row>
    <row r="52" spans="1:10" ht="48" x14ac:dyDescent="0.25">
      <c r="A52" s="36">
        <v>18050500</v>
      </c>
      <c r="B52" s="51" t="s">
        <v>97</v>
      </c>
      <c r="C52" s="39">
        <f t="shared" si="1"/>
        <v>266000</v>
      </c>
      <c r="D52" s="52">
        <v>266000</v>
      </c>
      <c r="E52" s="52"/>
      <c r="F52" s="39">
        <f t="shared" si="3"/>
        <v>266000</v>
      </c>
      <c r="G52" s="52"/>
      <c r="H52" s="52"/>
      <c r="I52" s="52"/>
      <c r="J52" s="39">
        <f t="shared" si="4"/>
        <v>0</v>
      </c>
    </row>
    <row r="53" spans="1:10" x14ac:dyDescent="0.25">
      <c r="A53" s="126">
        <v>19000000</v>
      </c>
      <c r="B53" s="50" t="s">
        <v>98</v>
      </c>
      <c r="C53" s="39">
        <f t="shared" si="1"/>
        <v>665300</v>
      </c>
      <c r="D53" s="39">
        <f t="shared" ref="D53:E53" si="19">SUM(D54)</f>
        <v>0</v>
      </c>
      <c r="E53" s="39">
        <f t="shared" si="19"/>
        <v>0</v>
      </c>
      <c r="F53" s="39">
        <f t="shared" si="3"/>
        <v>0</v>
      </c>
      <c r="G53" s="39">
        <f>SUM(G54)</f>
        <v>665300</v>
      </c>
      <c r="H53" s="39">
        <f t="shared" ref="H53:I53" si="20">SUM(H54)</f>
        <v>0</v>
      </c>
      <c r="I53" s="39">
        <f t="shared" si="20"/>
        <v>0</v>
      </c>
      <c r="J53" s="39">
        <f t="shared" si="4"/>
        <v>665300</v>
      </c>
    </row>
    <row r="54" spans="1:10" x14ac:dyDescent="0.25">
      <c r="A54" s="36">
        <v>19010000</v>
      </c>
      <c r="B54" s="51" t="s">
        <v>99</v>
      </c>
      <c r="C54" s="39">
        <f t="shared" si="1"/>
        <v>665300</v>
      </c>
      <c r="D54" s="39">
        <f t="shared" ref="D54:E54" si="21">SUM(D55:D57)</f>
        <v>0</v>
      </c>
      <c r="E54" s="39">
        <f t="shared" si="21"/>
        <v>0</v>
      </c>
      <c r="F54" s="39">
        <f t="shared" si="3"/>
        <v>0</v>
      </c>
      <c r="G54" s="39">
        <f>SUM(G55:G57)</f>
        <v>665300</v>
      </c>
      <c r="H54" s="39">
        <f t="shared" ref="H54:I54" si="22">SUM(H55:H57)</f>
        <v>0</v>
      </c>
      <c r="I54" s="39">
        <f t="shared" si="22"/>
        <v>0</v>
      </c>
      <c r="J54" s="39">
        <f t="shared" si="4"/>
        <v>665300</v>
      </c>
    </row>
    <row r="55" spans="1:10" ht="48" x14ac:dyDescent="0.25">
      <c r="A55" s="36">
        <v>19010100</v>
      </c>
      <c r="B55" s="51" t="s">
        <v>100</v>
      </c>
      <c r="C55" s="39">
        <f t="shared" si="1"/>
        <v>515000</v>
      </c>
      <c r="D55" s="52">
        <v>0</v>
      </c>
      <c r="E55" s="52"/>
      <c r="F55" s="39">
        <f t="shared" si="3"/>
        <v>0</v>
      </c>
      <c r="G55" s="52">
        <v>515000</v>
      </c>
      <c r="H55" s="52"/>
      <c r="I55" s="52"/>
      <c r="J55" s="39">
        <f t="shared" si="4"/>
        <v>515000</v>
      </c>
    </row>
    <row r="56" spans="1:10" ht="24" x14ac:dyDescent="0.25">
      <c r="A56" s="36">
        <v>19010200</v>
      </c>
      <c r="B56" s="51" t="s">
        <v>101</v>
      </c>
      <c r="C56" s="39">
        <f t="shared" si="1"/>
        <v>50300</v>
      </c>
      <c r="D56" s="52">
        <v>0</v>
      </c>
      <c r="E56" s="52"/>
      <c r="F56" s="39">
        <f t="shared" si="3"/>
        <v>0</v>
      </c>
      <c r="G56" s="52">
        <v>50300</v>
      </c>
      <c r="H56" s="52"/>
      <c r="I56" s="52"/>
      <c r="J56" s="39">
        <f t="shared" si="4"/>
        <v>50300</v>
      </c>
    </row>
    <row r="57" spans="1:10" ht="36" x14ac:dyDescent="0.25">
      <c r="A57" s="36">
        <v>19010300</v>
      </c>
      <c r="B57" s="51" t="s">
        <v>102</v>
      </c>
      <c r="C57" s="39">
        <f t="shared" si="1"/>
        <v>100000</v>
      </c>
      <c r="D57" s="52">
        <v>0</v>
      </c>
      <c r="E57" s="52"/>
      <c r="F57" s="39">
        <f t="shared" si="3"/>
        <v>0</v>
      </c>
      <c r="G57" s="52">
        <v>100000</v>
      </c>
      <c r="H57" s="52"/>
      <c r="I57" s="52"/>
      <c r="J57" s="39">
        <f t="shared" si="4"/>
        <v>100000</v>
      </c>
    </row>
    <row r="58" spans="1:10" x14ac:dyDescent="0.25">
      <c r="A58" s="126">
        <v>20000000</v>
      </c>
      <c r="B58" s="50" t="s">
        <v>103</v>
      </c>
      <c r="C58" s="39">
        <f t="shared" si="1"/>
        <v>35076040</v>
      </c>
      <c r="D58" s="39">
        <f>SUM(D59+D66+D78+D83)</f>
        <v>26493400</v>
      </c>
      <c r="E58" s="39">
        <f>SUM(E59+E66+E78+E83)</f>
        <v>0</v>
      </c>
      <c r="F58" s="39">
        <f t="shared" si="3"/>
        <v>26493400</v>
      </c>
      <c r="G58" s="39">
        <f>SUM(G59+G66+G78+G83)</f>
        <v>8582640</v>
      </c>
      <c r="H58" s="39">
        <f>SUM(H59+H66+H78+H83)</f>
        <v>0</v>
      </c>
      <c r="I58" s="39">
        <f>SUM(I59+I66+I78+I83)</f>
        <v>0</v>
      </c>
      <c r="J58" s="39">
        <f t="shared" si="4"/>
        <v>8582640</v>
      </c>
    </row>
    <row r="59" spans="1:10" x14ac:dyDescent="0.25">
      <c r="A59" s="126">
        <v>21000000</v>
      </c>
      <c r="B59" s="50" t="s">
        <v>104</v>
      </c>
      <c r="C59" s="39">
        <f t="shared" si="1"/>
        <v>1147000</v>
      </c>
      <c r="D59" s="39">
        <f>SUM(D60+D62)</f>
        <v>1147000</v>
      </c>
      <c r="E59" s="39">
        <f t="shared" ref="E59:I59" si="23">SUM(E60+E62)</f>
        <v>0</v>
      </c>
      <c r="F59" s="39">
        <f t="shared" si="3"/>
        <v>1147000</v>
      </c>
      <c r="G59" s="39">
        <f t="shared" si="23"/>
        <v>0</v>
      </c>
      <c r="H59" s="39">
        <f t="shared" si="23"/>
        <v>0</v>
      </c>
      <c r="I59" s="39">
        <f t="shared" si="23"/>
        <v>0</v>
      </c>
      <c r="J59" s="39">
        <f t="shared" si="4"/>
        <v>0</v>
      </c>
    </row>
    <row r="60" spans="1:10" ht="72" x14ac:dyDescent="0.25">
      <c r="A60" s="94">
        <v>21010000</v>
      </c>
      <c r="B60" s="95" t="s">
        <v>105</v>
      </c>
      <c r="C60" s="96">
        <f t="shared" si="1"/>
        <v>120000</v>
      </c>
      <c r="D60" s="96">
        <f>SUM(D61)</f>
        <v>120000</v>
      </c>
      <c r="E60" s="96">
        <f t="shared" ref="E60:I60" si="24">SUM(E61)</f>
        <v>0</v>
      </c>
      <c r="F60" s="96">
        <f t="shared" si="3"/>
        <v>120000</v>
      </c>
      <c r="G60" s="39">
        <f t="shared" si="24"/>
        <v>0</v>
      </c>
      <c r="H60" s="39">
        <f t="shared" si="24"/>
        <v>0</v>
      </c>
      <c r="I60" s="39">
        <f t="shared" si="24"/>
        <v>0</v>
      </c>
      <c r="J60" s="39">
        <f t="shared" si="4"/>
        <v>0</v>
      </c>
    </row>
    <row r="61" spans="1:10" ht="36" x14ac:dyDescent="0.25">
      <c r="A61" s="97">
        <v>21010300</v>
      </c>
      <c r="B61" s="98" t="s">
        <v>106</v>
      </c>
      <c r="C61" s="96">
        <f t="shared" si="1"/>
        <v>120000</v>
      </c>
      <c r="D61" s="99">
        <v>120000</v>
      </c>
      <c r="E61" s="99"/>
      <c r="F61" s="96">
        <f t="shared" si="3"/>
        <v>120000</v>
      </c>
      <c r="G61" s="52"/>
      <c r="H61" s="52"/>
      <c r="I61" s="52"/>
      <c r="J61" s="39">
        <f t="shared" si="4"/>
        <v>0</v>
      </c>
    </row>
    <row r="62" spans="1:10" x14ac:dyDescent="0.25">
      <c r="A62" s="94">
        <v>21080000</v>
      </c>
      <c r="B62" s="95" t="s">
        <v>107</v>
      </c>
      <c r="C62" s="96">
        <f t="shared" si="1"/>
        <v>1027000</v>
      </c>
      <c r="D62" s="96">
        <f>SUM(D63:D65)</f>
        <v>1027000</v>
      </c>
      <c r="E62" s="96">
        <f>SUM(E63:E65)</f>
        <v>0</v>
      </c>
      <c r="F62" s="96">
        <f t="shared" si="3"/>
        <v>1027000</v>
      </c>
      <c r="G62" s="39">
        <f>SUM(G63:G65)</f>
        <v>0</v>
      </c>
      <c r="H62" s="39">
        <f>SUM(H63:H65)</f>
        <v>0</v>
      </c>
      <c r="I62" s="39">
        <f>SUM(I63:I65)</f>
        <v>0</v>
      </c>
      <c r="J62" s="39">
        <f t="shared" si="4"/>
        <v>0</v>
      </c>
    </row>
    <row r="63" spans="1:10" x14ac:dyDescent="0.25">
      <c r="A63" s="97">
        <v>21081100</v>
      </c>
      <c r="B63" s="98" t="s">
        <v>108</v>
      </c>
      <c r="C63" s="96">
        <f t="shared" si="1"/>
        <v>370000</v>
      </c>
      <c r="D63" s="99">
        <v>370000</v>
      </c>
      <c r="E63" s="99"/>
      <c r="F63" s="96">
        <f t="shared" si="3"/>
        <v>370000</v>
      </c>
      <c r="G63" s="52"/>
      <c r="H63" s="52"/>
      <c r="I63" s="52"/>
      <c r="J63" s="39">
        <f t="shared" si="4"/>
        <v>0</v>
      </c>
    </row>
    <row r="64" spans="1:10" ht="60" x14ac:dyDescent="0.25">
      <c r="A64" s="132">
        <v>21081500</v>
      </c>
      <c r="B64" s="98" t="s">
        <v>323</v>
      </c>
      <c r="C64" s="128">
        <f t="shared" si="1"/>
        <v>570000</v>
      </c>
      <c r="D64" s="129">
        <v>570000</v>
      </c>
      <c r="E64" s="129"/>
      <c r="F64" s="128">
        <f t="shared" si="3"/>
        <v>570000</v>
      </c>
      <c r="G64" s="130"/>
      <c r="H64" s="130"/>
      <c r="I64" s="130"/>
      <c r="J64" s="39">
        <f t="shared" si="4"/>
        <v>0</v>
      </c>
    </row>
    <row r="65" spans="1:10" ht="36" x14ac:dyDescent="0.25">
      <c r="A65" s="100">
        <v>21081800</v>
      </c>
      <c r="B65" s="98" t="s">
        <v>109</v>
      </c>
      <c r="C65" s="96">
        <f t="shared" si="1"/>
        <v>87000</v>
      </c>
      <c r="D65" s="99">
        <v>87000</v>
      </c>
      <c r="E65" s="99"/>
      <c r="F65" s="96">
        <f t="shared" si="3"/>
        <v>87000</v>
      </c>
      <c r="G65" s="52"/>
      <c r="H65" s="52"/>
      <c r="I65" s="52"/>
      <c r="J65" s="39">
        <f t="shared" si="4"/>
        <v>0</v>
      </c>
    </row>
    <row r="66" spans="1:10" ht="24" x14ac:dyDescent="0.25">
      <c r="A66" s="94">
        <v>22000000</v>
      </c>
      <c r="B66" s="95" t="s">
        <v>110</v>
      </c>
      <c r="C66" s="96">
        <f t="shared" si="1"/>
        <v>5138400</v>
      </c>
      <c r="D66" s="96">
        <f>SUM(D67+D72+D74+D77)</f>
        <v>5138400</v>
      </c>
      <c r="E66" s="96">
        <f>SUM(E67+E72+E74+E77)</f>
        <v>0</v>
      </c>
      <c r="F66" s="96">
        <f>SUM(D66:E66)</f>
        <v>5138400</v>
      </c>
      <c r="G66" s="39">
        <f>SUM(G67+G72+G74+G77)</f>
        <v>0</v>
      </c>
      <c r="H66" s="39">
        <f>SUM(H67+H72+H74+H77)</f>
        <v>0</v>
      </c>
      <c r="I66" s="39">
        <f>SUM(I67+I72+I74+I77)</f>
        <v>0</v>
      </c>
      <c r="J66" s="39">
        <f t="shared" si="4"/>
        <v>0</v>
      </c>
    </row>
    <row r="67" spans="1:10" x14ac:dyDescent="0.25">
      <c r="A67" s="94">
        <v>22010000</v>
      </c>
      <c r="B67" s="95" t="s">
        <v>111</v>
      </c>
      <c r="C67" s="96">
        <f>SUM(F67+J67)</f>
        <v>2904800</v>
      </c>
      <c r="D67" s="96">
        <f>SUM(D68:D71)</f>
        <v>2904800</v>
      </c>
      <c r="E67" s="96">
        <f>SUM(E68:E71)</f>
        <v>0</v>
      </c>
      <c r="F67" s="96">
        <f>SUM(D67:E67)</f>
        <v>2904800</v>
      </c>
      <c r="G67" s="96">
        <f>SUM(G68:G71)</f>
        <v>0</v>
      </c>
      <c r="H67" s="96">
        <f>SUM(H68:H71)</f>
        <v>0</v>
      </c>
      <c r="I67" s="96">
        <f>SUM(I68:I71)</f>
        <v>0</v>
      </c>
      <c r="J67" s="39">
        <f t="shared" si="4"/>
        <v>0</v>
      </c>
    </row>
    <row r="68" spans="1:10" ht="36" x14ac:dyDescent="0.25">
      <c r="A68" s="132">
        <v>22010300</v>
      </c>
      <c r="B68" s="98" t="s">
        <v>324</v>
      </c>
      <c r="C68" s="128">
        <f t="shared" ref="C68" si="25">SUM(F68+J68)</f>
        <v>63800</v>
      </c>
      <c r="D68" s="129">
        <v>63800</v>
      </c>
      <c r="E68" s="129"/>
      <c r="F68" s="128">
        <f t="shared" ref="F68" si="26">SUM(D68:E68)</f>
        <v>63800</v>
      </c>
      <c r="G68" s="130"/>
      <c r="H68" s="130"/>
      <c r="I68" s="130"/>
      <c r="J68" s="39">
        <f t="shared" si="4"/>
        <v>0</v>
      </c>
    </row>
    <row r="69" spans="1:10" x14ac:dyDescent="0.25">
      <c r="A69" s="97">
        <v>22012500</v>
      </c>
      <c r="B69" s="98" t="s">
        <v>112</v>
      </c>
      <c r="C69" s="96">
        <f t="shared" si="1"/>
        <v>2400000</v>
      </c>
      <c r="D69" s="99">
        <v>2400000</v>
      </c>
      <c r="E69" s="99"/>
      <c r="F69" s="96">
        <f t="shared" si="3"/>
        <v>2400000</v>
      </c>
      <c r="G69" s="52"/>
      <c r="H69" s="52"/>
      <c r="I69" s="52"/>
      <c r="J69" s="39">
        <f t="shared" si="4"/>
        <v>0</v>
      </c>
    </row>
    <row r="70" spans="1:10" ht="24" x14ac:dyDescent="0.25">
      <c r="A70" s="97">
        <v>22012600</v>
      </c>
      <c r="B70" s="98" t="s">
        <v>113</v>
      </c>
      <c r="C70" s="96">
        <f t="shared" si="1"/>
        <v>440000</v>
      </c>
      <c r="D70" s="99">
        <v>440000</v>
      </c>
      <c r="E70" s="99"/>
      <c r="F70" s="96">
        <f t="shared" si="3"/>
        <v>440000</v>
      </c>
      <c r="G70" s="52"/>
      <c r="H70" s="52"/>
      <c r="I70" s="52"/>
      <c r="J70" s="39">
        <f t="shared" si="4"/>
        <v>0</v>
      </c>
    </row>
    <row r="71" spans="1:10" ht="72" x14ac:dyDescent="0.25">
      <c r="A71" s="132">
        <v>22012900</v>
      </c>
      <c r="B71" s="98" t="s">
        <v>325</v>
      </c>
      <c r="C71" s="128">
        <f t="shared" ref="C71" si="27">SUM(F71+J71)</f>
        <v>1000</v>
      </c>
      <c r="D71" s="129">
        <v>1000</v>
      </c>
      <c r="E71" s="129"/>
      <c r="F71" s="128">
        <f t="shared" ref="F71" si="28">SUM(D71:E71)</f>
        <v>1000</v>
      </c>
      <c r="G71" s="130"/>
      <c r="H71" s="130"/>
      <c r="I71" s="130"/>
      <c r="J71" s="39">
        <f t="shared" si="4"/>
        <v>0</v>
      </c>
    </row>
    <row r="72" spans="1:10" ht="24" x14ac:dyDescent="0.25">
      <c r="A72" s="133">
        <v>22080000</v>
      </c>
      <c r="B72" s="101" t="s">
        <v>326</v>
      </c>
      <c r="C72" s="128">
        <f t="shared" si="1"/>
        <v>2200000</v>
      </c>
      <c r="D72" s="128">
        <f>SUM(D73)</f>
        <v>2200000</v>
      </c>
      <c r="E72" s="128">
        <f t="shared" ref="E72:I72" si="29">SUM(E73)</f>
        <v>0</v>
      </c>
      <c r="F72" s="128">
        <f t="shared" si="3"/>
        <v>2200000</v>
      </c>
      <c r="G72" s="131">
        <f t="shared" si="29"/>
        <v>0</v>
      </c>
      <c r="H72" s="131">
        <f t="shared" si="29"/>
        <v>0</v>
      </c>
      <c r="I72" s="131">
        <f t="shared" si="29"/>
        <v>0</v>
      </c>
      <c r="J72" s="39">
        <f t="shared" si="4"/>
        <v>0</v>
      </c>
    </row>
    <row r="73" spans="1:10" ht="36" x14ac:dyDescent="0.25">
      <c r="A73" s="102">
        <v>22080400</v>
      </c>
      <c r="B73" s="103" t="s">
        <v>234</v>
      </c>
      <c r="C73" s="96">
        <f t="shared" si="1"/>
        <v>2200000</v>
      </c>
      <c r="D73" s="99">
        <v>2200000</v>
      </c>
      <c r="E73" s="99"/>
      <c r="F73" s="96">
        <f t="shared" si="3"/>
        <v>2200000</v>
      </c>
      <c r="G73" s="52"/>
      <c r="H73" s="52"/>
      <c r="I73" s="52"/>
      <c r="J73" s="39">
        <f t="shared" si="4"/>
        <v>0</v>
      </c>
    </row>
    <row r="74" spans="1:10" x14ac:dyDescent="0.25">
      <c r="A74" s="104">
        <v>22090000</v>
      </c>
      <c r="B74" s="105" t="s">
        <v>114</v>
      </c>
      <c r="C74" s="96">
        <f t="shared" ref="C74:C108" si="30">SUM(F74+J74)</f>
        <v>29500</v>
      </c>
      <c r="D74" s="106">
        <f>SUM(D75:D76)</f>
        <v>29500</v>
      </c>
      <c r="E74" s="106">
        <f t="shared" ref="E74:I74" si="31">SUM(E75:E76)</f>
        <v>0</v>
      </c>
      <c r="F74" s="96">
        <f t="shared" ref="F74:F108" si="32">SUM(D74:E74)</f>
        <v>29500</v>
      </c>
      <c r="G74" s="40">
        <f t="shared" si="31"/>
        <v>0</v>
      </c>
      <c r="H74" s="40">
        <f t="shared" si="31"/>
        <v>0</v>
      </c>
      <c r="I74" s="40">
        <f t="shared" si="31"/>
        <v>0</v>
      </c>
      <c r="J74" s="39">
        <f t="shared" ref="J74:J112" si="33">SUM(G74:H74)</f>
        <v>0</v>
      </c>
    </row>
    <row r="75" spans="1:10" ht="36" x14ac:dyDescent="0.25">
      <c r="A75" s="107">
        <v>22090100</v>
      </c>
      <c r="B75" s="108" t="s">
        <v>115</v>
      </c>
      <c r="C75" s="96">
        <f t="shared" si="30"/>
        <v>20000</v>
      </c>
      <c r="D75" s="109">
        <v>20000</v>
      </c>
      <c r="E75" s="109"/>
      <c r="F75" s="96">
        <f t="shared" si="32"/>
        <v>20000</v>
      </c>
      <c r="G75" s="43"/>
      <c r="H75" s="43"/>
      <c r="I75" s="43"/>
      <c r="J75" s="39">
        <f t="shared" si="33"/>
        <v>0</v>
      </c>
    </row>
    <row r="76" spans="1:10" ht="24" x14ac:dyDescent="0.25">
      <c r="A76" s="107">
        <v>22090400</v>
      </c>
      <c r="B76" s="108" t="s">
        <v>116</v>
      </c>
      <c r="C76" s="96">
        <f t="shared" si="30"/>
        <v>9500</v>
      </c>
      <c r="D76" s="109">
        <v>9500</v>
      </c>
      <c r="E76" s="109"/>
      <c r="F76" s="96">
        <f t="shared" si="32"/>
        <v>9500</v>
      </c>
      <c r="G76" s="43"/>
      <c r="H76" s="43"/>
      <c r="I76" s="43"/>
      <c r="J76" s="39">
        <f t="shared" si="33"/>
        <v>0</v>
      </c>
    </row>
    <row r="77" spans="1:10" ht="48" x14ac:dyDescent="0.25">
      <c r="A77" s="107">
        <v>22130000</v>
      </c>
      <c r="B77" s="108" t="s">
        <v>117</v>
      </c>
      <c r="C77" s="96">
        <f t="shared" si="30"/>
        <v>4100</v>
      </c>
      <c r="D77" s="109">
        <v>4100</v>
      </c>
      <c r="E77" s="109"/>
      <c r="F77" s="96">
        <f t="shared" si="32"/>
        <v>4100</v>
      </c>
      <c r="G77" s="43"/>
      <c r="H77" s="43"/>
      <c r="I77" s="43"/>
      <c r="J77" s="39">
        <f t="shared" si="33"/>
        <v>0</v>
      </c>
    </row>
    <row r="78" spans="1:10" x14ac:dyDescent="0.25">
      <c r="A78" s="104">
        <v>24000000</v>
      </c>
      <c r="B78" s="105" t="s">
        <v>118</v>
      </c>
      <c r="C78" s="96">
        <f t="shared" si="30"/>
        <v>20248000</v>
      </c>
      <c r="D78" s="106">
        <f>SUM(D79)</f>
        <v>20208000</v>
      </c>
      <c r="E78" s="106">
        <f t="shared" ref="E78:I78" si="34">SUM(E79)</f>
        <v>0</v>
      </c>
      <c r="F78" s="96">
        <f t="shared" si="32"/>
        <v>20208000</v>
      </c>
      <c r="G78" s="40">
        <f t="shared" si="34"/>
        <v>40000</v>
      </c>
      <c r="H78" s="40">
        <f t="shared" si="34"/>
        <v>0</v>
      </c>
      <c r="I78" s="40">
        <f t="shared" si="34"/>
        <v>0</v>
      </c>
      <c r="J78" s="39">
        <f t="shared" si="33"/>
        <v>40000</v>
      </c>
    </row>
    <row r="79" spans="1:10" x14ac:dyDescent="0.25">
      <c r="A79" s="104">
        <v>24060000</v>
      </c>
      <c r="B79" s="105" t="s">
        <v>107</v>
      </c>
      <c r="C79" s="96">
        <f t="shared" si="30"/>
        <v>20248000</v>
      </c>
      <c r="D79" s="106">
        <f>SUM(D80:D82)</f>
        <v>20208000</v>
      </c>
      <c r="E79" s="106">
        <f t="shared" ref="E79:I79" si="35">SUM(E80:E82)</f>
        <v>0</v>
      </c>
      <c r="F79" s="96">
        <f t="shared" si="32"/>
        <v>20208000</v>
      </c>
      <c r="G79" s="40">
        <f t="shared" si="35"/>
        <v>40000</v>
      </c>
      <c r="H79" s="40">
        <f t="shared" si="35"/>
        <v>0</v>
      </c>
      <c r="I79" s="40">
        <f t="shared" si="35"/>
        <v>0</v>
      </c>
      <c r="J79" s="39">
        <f t="shared" si="33"/>
        <v>40000</v>
      </c>
    </row>
    <row r="80" spans="1:10" x14ac:dyDescent="0.25">
      <c r="A80" s="107">
        <v>24060300</v>
      </c>
      <c r="B80" s="108" t="s">
        <v>107</v>
      </c>
      <c r="C80" s="96">
        <f t="shared" si="30"/>
        <v>305000</v>
      </c>
      <c r="D80" s="109">
        <v>305000</v>
      </c>
      <c r="E80" s="109"/>
      <c r="F80" s="96">
        <f t="shared" si="32"/>
        <v>305000</v>
      </c>
      <c r="G80" s="43"/>
      <c r="H80" s="43"/>
      <c r="I80" s="43"/>
      <c r="J80" s="39">
        <f t="shared" si="33"/>
        <v>0</v>
      </c>
    </row>
    <row r="81" spans="1:10" ht="36" x14ac:dyDescent="0.25">
      <c r="A81" s="107">
        <v>24062100</v>
      </c>
      <c r="B81" s="108" t="s">
        <v>119</v>
      </c>
      <c r="C81" s="96">
        <f t="shared" si="30"/>
        <v>40000</v>
      </c>
      <c r="D81" s="109">
        <v>0</v>
      </c>
      <c r="E81" s="109"/>
      <c r="F81" s="96">
        <f t="shared" si="32"/>
        <v>0</v>
      </c>
      <c r="G81" s="43">
        <v>40000</v>
      </c>
      <c r="H81" s="43"/>
      <c r="I81" s="43"/>
      <c r="J81" s="39">
        <f t="shared" si="33"/>
        <v>40000</v>
      </c>
    </row>
    <row r="82" spans="1:10" ht="48" x14ac:dyDescent="0.25">
      <c r="A82" s="107">
        <v>24062200</v>
      </c>
      <c r="B82" s="108" t="s">
        <v>120</v>
      </c>
      <c r="C82" s="96">
        <f t="shared" si="30"/>
        <v>19903000</v>
      </c>
      <c r="D82" s="109">
        <v>19903000</v>
      </c>
      <c r="E82" s="109"/>
      <c r="F82" s="96">
        <f t="shared" si="32"/>
        <v>19903000</v>
      </c>
      <c r="G82" s="43"/>
      <c r="H82" s="43"/>
      <c r="I82" s="43"/>
      <c r="J82" s="39">
        <f t="shared" si="33"/>
        <v>0</v>
      </c>
    </row>
    <row r="83" spans="1:10" x14ac:dyDescent="0.25">
      <c r="A83" s="94">
        <v>25000000</v>
      </c>
      <c r="B83" s="95" t="s">
        <v>121</v>
      </c>
      <c r="C83" s="96">
        <f t="shared" si="30"/>
        <v>8542640</v>
      </c>
      <c r="D83" s="96">
        <f>SUM(D84)</f>
        <v>0</v>
      </c>
      <c r="E83" s="96">
        <f t="shared" ref="E83:I84" si="36">SUM(E84)</f>
        <v>0</v>
      </c>
      <c r="F83" s="96">
        <f t="shared" si="32"/>
        <v>0</v>
      </c>
      <c r="G83" s="39">
        <f t="shared" si="36"/>
        <v>8542640</v>
      </c>
      <c r="H83" s="39">
        <f t="shared" si="36"/>
        <v>0</v>
      </c>
      <c r="I83" s="39">
        <f t="shared" si="36"/>
        <v>0</v>
      </c>
      <c r="J83" s="39">
        <f t="shared" si="33"/>
        <v>8542640</v>
      </c>
    </row>
    <row r="84" spans="1:10" ht="24" x14ac:dyDescent="0.25">
      <c r="A84" s="94">
        <v>25010000</v>
      </c>
      <c r="B84" s="95" t="s">
        <v>122</v>
      </c>
      <c r="C84" s="96">
        <f t="shared" si="30"/>
        <v>8542640</v>
      </c>
      <c r="D84" s="96">
        <f>SUM(D85)</f>
        <v>0</v>
      </c>
      <c r="E84" s="96">
        <f t="shared" si="36"/>
        <v>0</v>
      </c>
      <c r="F84" s="96">
        <f t="shared" si="32"/>
        <v>0</v>
      </c>
      <c r="G84" s="39">
        <f t="shared" si="36"/>
        <v>8542640</v>
      </c>
      <c r="H84" s="39">
        <f t="shared" si="36"/>
        <v>0</v>
      </c>
      <c r="I84" s="39">
        <f t="shared" si="36"/>
        <v>0</v>
      </c>
      <c r="J84" s="39">
        <f t="shared" si="33"/>
        <v>8542640</v>
      </c>
    </row>
    <row r="85" spans="1:10" ht="24" x14ac:dyDescent="0.25">
      <c r="A85" s="98">
        <v>25010100</v>
      </c>
      <c r="B85" s="98" t="s">
        <v>123</v>
      </c>
      <c r="C85" s="96">
        <f t="shared" si="30"/>
        <v>8542640</v>
      </c>
      <c r="D85" s="99">
        <v>0</v>
      </c>
      <c r="E85" s="99"/>
      <c r="F85" s="96">
        <f t="shared" si="32"/>
        <v>0</v>
      </c>
      <c r="G85" s="52">
        <v>8542640</v>
      </c>
      <c r="H85" s="52"/>
      <c r="I85" s="52"/>
      <c r="J85" s="39">
        <f t="shared" si="33"/>
        <v>8542640</v>
      </c>
    </row>
    <row r="86" spans="1:10" x14ac:dyDescent="0.25">
      <c r="A86" s="110">
        <v>30000000</v>
      </c>
      <c r="B86" s="101" t="s">
        <v>235</v>
      </c>
      <c r="C86" s="96">
        <f t="shared" si="30"/>
        <v>0</v>
      </c>
      <c r="D86" s="96">
        <f>SUM(D87)</f>
        <v>0</v>
      </c>
      <c r="E86" s="96">
        <f t="shared" ref="E86:I88" si="37">SUM(E87)</f>
        <v>0</v>
      </c>
      <c r="F86" s="96">
        <f t="shared" si="32"/>
        <v>0</v>
      </c>
      <c r="G86" s="39">
        <f t="shared" si="37"/>
        <v>0</v>
      </c>
      <c r="H86" s="39">
        <f t="shared" si="37"/>
        <v>0</v>
      </c>
      <c r="I86" s="39">
        <f t="shared" si="37"/>
        <v>0</v>
      </c>
      <c r="J86" s="39">
        <f t="shared" si="33"/>
        <v>0</v>
      </c>
    </row>
    <row r="87" spans="1:10" x14ac:dyDescent="0.25">
      <c r="A87" s="110">
        <v>31000000</v>
      </c>
      <c r="B87" s="101" t="s">
        <v>236</v>
      </c>
      <c r="C87" s="96">
        <f t="shared" si="30"/>
        <v>0</v>
      </c>
      <c r="D87" s="96">
        <f>SUM(D88)</f>
        <v>0</v>
      </c>
      <c r="E87" s="96">
        <f t="shared" si="37"/>
        <v>0</v>
      </c>
      <c r="F87" s="96">
        <f t="shared" si="32"/>
        <v>0</v>
      </c>
      <c r="G87" s="39">
        <f t="shared" si="37"/>
        <v>0</v>
      </c>
      <c r="H87" s="39">
        <f t="shared" si="37"/>
        <v>0</v>
      </c>
      <c r="I87" s="39">
        <f t="shared" si="37"/>
        <v>0</v>
      </c>
      <c r="J87" s="39">
        <f t="shared" si="33"/>
        <v>0</v>
      </c>
    </row>
    <row r="88" spans="1:10" ht="48" x14ac:dyDescent="0.25">
      <c r="A88" s="110">
        <v>31010000</v>
      </c>
      <c r="B88" s="101" t="s">
        <v>237</v>
      </c>
      <c r="C88" s="96">
        <f t="shared" si="30"/>
        <v>0</v>
      </c>
      <c r="D88" s="96">
        <f>SUM(D89)</f>
        <v>0</v>
      </c>
      <c r="E88" s="96">
        <f t="shared" si="37"/>
        <v>0</v>
      </c>
      <c r="F88" s="96">
        <f t="shared" si="32"/>
        <v>0</v>
      </c>
      <c r="G88" s="39">
        <f t="shared" si="37"/>
        <v>0</v>
      </c>
      <c r="H88" s="39">
        <f t="shared" si="37"/>
        <v>0</v>
      </c>
      <c r="I88" s="39">
        <f t="shared" si="37"/>
        <v>0</v>
      </c>
      <c r="J88" s="39">
        <f t="shared" si="33"/>
        <v>0</v>
      </c>
    </row>
    <row r="89" spans="1:10" ht="48" x14ac:dyDescent="0.25">
      <c r="A89" s="45">
        <v>31010200</v>
      </c>
      <c r="B89" s="46" t="s">
        <v>238</v>
      </c>
      <c r="C89" s="39">
        <f t="shared" si="30"/>
        <v>0</v>
      </c>
      <c r="D89" s="52"/>
      <c r="E89" s="52"/>
      <c r="F89" s="39">
        <f t="shared" si="32"/>
        <v>0</v>
      </c>
      <c r="G89" s="52"/>
      <c r="H89" s="52"/>
      <c r="I89" s="52"/>
      <c r="J89" s="39">
        <f t="shared" si="33"/>
        <v>0</v>
      </c>
    </row>
    <row r="90" spans="1:10" x14ac:dyDescent="0.25">
      <c r="A90" s="126"/>
      <c r="B90" s="50" t="s">
        <v>124</v>
      </c>
      <c r="C90" s="39">
        <f t="shared" si="30"/>
        <v>574818024</v>
      </c>
      <c r="D90" s="39">
        <f>SUM(D9+D58+D86)</f>
        <v>564034084</v>
      </c>
      <c r="E90" s="39">
        <f>SUM(E9+E58+E86)</f>
        <v>1536000</v>
      </c>
      <c r="F90" s="39">
        <f>SUM(D90:E90)</f>
        <v>565570084</v>
      </c>
      <c r="G90" s="39">
        <f>SUM(G9+G58+G86)</f>
        <v>9247940</v>
      </c>
      <c r="H90" s="39">
        <f>SUM(H9+H58+H86)</f>
        <v>0</v>
      </c>
      <c r="I90" s="39">
        <f>SUM(I9+I58+I86)</f>
        <v>0</v>
      </c>
      <c r="J90" s="39">
        <f t="shared" si="33"/>
        <v>9247940</v>
      </c>
    </row>
    <row r="91" spans="1:10" x14ac:dyDescent="0.25">
      <c r="A91" s="126">
        <v>40000000</v>
      </c>
      <c r="B91" s="50" t="s">
        <v>125</v>
      </c>
      <c r="C91" s="39">
        <f t="shared" si="30"/>
        <v>148447515.09</v>
      </c>
      <c r="D91" s="39">
        <f>SUM(D92+D110)</f>
        <v>145025515.09</v>
      </c>
      <c r="E91" s="39">
        <f t="shared" ref="E91:I91" si="38">SUM(E92+E110)</f>
        <v>0</v>
      </c>
      <c r="F91" s="39">
        <f t="shared" ref="F91:F97" si="39">SUM(D91:E91)</f>
        <v>145025515.09</v>
      </c>
      <c r="G91" s="39">
        <f t="shared" si="38"/>
        <v>3422000</v>
      </c>
      <c r="H91" s="39">
        <f t="shared" si="38"/>
        <v>0</v>
      </c>
      <c r="I91" s="39">
        <f t="shared" si="38"/>
        <v>0</v>
      </c>
      <c r="J91" s="39">
        <f t="shared" si="33"/>
        <v>3422000</v>
      </c>
    </row>
    <row r="92" spans="1:10" x14ac:dyDescent="0.25">
      <c r="A92" s="37">
        <v>41000000</v>
      </c>
      <c r="B92" s="38" t="s">
        <v>126</v>
      </c>
      <c r="C92" s="39">
        <f t="shared" si="30"/>
        <v>145975515.09</v>
      </c>
      <c r="D92" s="40">
        <f>SUM(D93+D98)</f>
        <v>145025515.09</v>
      </c>
      <c r="E92" s="40">
        <f>SUM(E93+E98)</f>
        <v>0</v>
      </c>
      <c r="F92" s="39">
        <f t="shared" si="39"/>
        <v>145025515.09</v>
      </c>
      <c r="G92" s="40">
        <f>SUM(G93+G98)</f>
        <v>950000</v>
      </c>
      <c r="H92" s="40">
        <f>SUM(H93+H98)</f>
        <v>0</v>
      </c>
      <c r="I92" s="40">
        <f>SUM(I93+I98)</f>
        <v>0</v>
      </c>
      <c r="J92" s="39">
        <f t="shared" si="33"/>
        <v>950000</v>
      </c>
    </row>
    <row r="93" spans="1:10" x14ac:dyDescent="0.25">
      <c r="A93" s="37">
        <v>41030000</v>
      </c>
      <c r="B93" s="38" t="s">
        <v>127</v>
      </c>
      <c r="C93" s="39">
        <f t="shared" si="30"/>
        <v>142342200</v>
      </c>
      <c r="D93" s="40">
        <f>SUM(D94:D97)</f>
        <v>142342200</v>
      </c>
      <c r="E93" s="40">
        <f>SUM(E94:E97)</f>
        <v>0</v>
      </c>
      <c r="F93" s="39">
        <f t="shared" si="39"/>
        <v>142342200</v>
      </c>
      <c r="G93" s="40">
        <f>SUM(G94:G97)</f>
        <v>0</v>
      </c>
      <c r="H93" s="40">
        <f>SUM(H94:H97)</f>
        <v>0</v>
      </c>
      <c r="I93" s="40">
        <f>SUM(I94:I97)</f>
        <v>0</v>
      </c>
      <c r="J93" s="39">
        <f t="shared" si="33"/>
        <v>0</v>
      </c>
    </row>
    <row r="94" spans="1:10" x14ac:dyDescent="0.25">
      <c r="A94" s="41">
        <v>41033900</v>
      </c>
      <c r="B94" s="42" t="s">
        <v>128</v>
      </c>
      <c r="C94" s="39">
        <f t="shared" si="30"/>
        <v>129546700</v>
      </c>
      <c r="D94" s="43">
        <v>129546700</v>
      </c>
      <c r="E94" s="43"/>
      <c r="F94" s="39">
        <f t="shared" si="39"/>
        <v>129546700</v>
      </c>
      <c r="G94" s="40"/>
      <c r="H94" s="40"/>
      <c r="I94" s="40"/>
      <c r="J94" s="39">
        <f t="shared" si="33"/>
        <v>0</v>
      </c>
    </row>
    <row r="95" spans="1:10" ht="24" x14ac:dyDescent="0.25">
      <c r="A95" s="41">
        <v>41035400</v>
      </c>
      <c r="B95" s="42" t="s">
        <v>316</v>
      </c>
      <c r="C95" s="39">
        <f t="shared" si="30"/>
        <v>839300</v>
      </c>
      <c r="D95" s="43">
        <v>839300</v>
      </c>
      <c r="E95" s="43"/>
      <c r="F95" s="39">
        <f t="shared" si="39"/>
        <v>839300</v>
      </c>
      <c r="G95" s="40"/>
      <c r="H95" s="40"/>
      <c r="I95" s="40"/>
      <c r="J95" s="39">
        <f t="shared" si="33"/>
        <v>0</v>
      </c>
    </row>
    <row r="96" spans="1:10" ht="48" x14ac:dyDescent="0.25">
      <c r="A96" s="41">
        <v>41036000</v>
      </c>
      <c r="B96" s="42" t="s">
        <v>314</v>
      </c>
      <c r="C96" s="39">
        <f t="shared" si="30"/>
        <v>2451400</v>
      </c>
      <c r="D96" s="43">
        <v>2451400</v>
      </c>
      <c r="E96" s="43"/>
      <c r="F96" s="39">
        <f t="shared" si="39"/>
        <v>2451400</v>
      </c>
      <c r="G96" s="40"/>
      <c r="H96" s="40"/>
      <c r="I96" s="40"/>
      <c r="J96" s="39">
        <f t="shared" si="33"/>
        <v>0</v>
      </c>
    </row>
    <row r="97" spans="1:10" ht="36" x14ac:dyDescent="0.25">
      <c r="A97" s="41">
        <v>41036300</v>
      </c>
      <c r="B97" s="42" t="s">
        <v>315</v>
      </c>
      <c r="C97" s="39">
        <f t="shared" si="30"/>
        <v>9504800</v>
      </c>
      <c r="D97" s="43">
        <v>9504800</v>
      </c>
      <c r="E97" s="43"/>
      <c r="F97" s="39">
        <f t="shared" si="39"/>
        <v>9504800</v>
      </c>
      <c r="G97" s="40"/>
      <c r="H97" s="40"/>
      <c r="I97" s="40"/>
      <c r="J97" s="39">
        <f t="shared" si="33"/>
        <v>0</v>
      </c>
    </row>
    <row r="98" spans="1:10" x14ac:dyDescent="0.25">
      <c r="A98" s="37">
        <v>41050000</v>
      </c>
      <c r="B98" s="38" t="s">
        <v>129</v>
      </c>
      <c r="C98" s="39">
        <f>SUM(F98+J98)</f>
        <v>3877113.1799999997</v>
      </c>
      <c r="D98" s="40">
        <f>SUM(D99+D100)</f>
        <v>2683315.09</v>
      </c>
      <c r="E98" s="40">
        <f>SUM(E99+E100+E109)</f>
        <v>0</v>
      </c>
      <c r="F98" s="40">
        <f t="shared" ref="F98:I98" si="40">SUM(F99+F100+F109)</f>
        <v>2927113.1799999997</v>
      </c>
      <c r="G98" s="40">
        <f t="shared" si="40"/>
        <v>950000</v>
      </c>
      <c r="H98" s="40">
        <f t="shared" si="40"/>
        <v>0</v>
      </c>
      <c r="I98" s="40">
        <f t="shared" si="40"/>
        <v>0</v>
      </c>
      <c r="J98" s="39">
        <f t="shared" si="33"/>
        <v>950000</v>
      </c>
    </row>
    <row r="99" spans="1:10" ht="48" x14ac:dyDescent="0.25">
      <c r="A99" s="41">
        <v>41051000</v>
      </c>
      <c r="B99" s="42" t="s">
        <v>130</v>
      </c>
      <c r="C99" s="39">
        <f t="shared" si="30"/>
        <v>2026900</v>
      </c>
      <c r="D99" s="43">
        <v>2026900</v>
      </c>
      <c r="E99" s="43"/>
      <c r="F99" s="39">
        <f t="shared" si="32"/>
        <v>2026900</v>
      </c>
      <c r="G99" s="43"/>
      <c r="H99" s="43"/>
      <c r="I99" s="43"/>
      <c r="J99" s="39">
        <f t="shared" si="33"/>
        <v>0</v>
      </c>
    </row>
    <row r="100" spans="1:10" x14ac:dyDescent="0.25">
      <c r="A100" s="41">
        <v>41053900</v>
      </c>
      <c r="B100" s="42" t="s">
        <v>131</v>
      </c>
      <c r="C100" s="39">
        <f t="shared" si="30"/>
        <v>1606415.0899999999</v>
      </c>
      <c r="D100" s="40">
        <f>SUM(D101+D109+D108)</f>
        <v>656415.09</v>
      </c>
      <c r="E100" s="40">
        <f t="shared" ref="E100:J100" si="41">SUM(E101+E109+E108)</f>
        <v>0</v>
      </c>
      <c r="F100" s="40">
        <f t="shared" si="41"/>
        <v>656415.09</v>
      </c>
      <c r="G100" s="40">
        <f t="shared" si="41"/>
        <v>950000</v>
      </c>
      <c r="H100" s="40">
        <f t="shared" si="41"/>
        <v>0</v>
      </c>
      <c r="I100" s="40">
        <f t="shared" si="41"/>
        <v>0</v>
      </c>
      <c r="J100" s="40">
        <f t="shared" si="41"/>
        <v>950000</v>
      </c>
    </row>
    <row r="101" spans="1:10" x14ac:dyDescent="0.25">
      <c r="A101" s="41"/>
      <c r="B101" s="42" t="s">
        <v>132</v>
      </c>
      <c r="C101" s="39">
        <f t="shared" si="30"/>
        <v>1292345</v>
      </c>
      <c r="D101" s="43">
        <f>SUM(D102:D107)</f>
        <v>342345</v>
      </c>
      <c r="E101" s="43">
        <f t="shared" ref="E101:I101" si="42">SUM(E102:E107)</f>
        <v>0</v>
      </c>
      <c r="F101" s="43">
        <f t="shared" si="42"/>
        <v>342345</v>
      </c>
      <c r="G101" s="43">
        <f t="shared" si="42"/>
        <v>950000</v>
      </c>
      <c r="H101" s="43">
        <f t="shared" si="42"/>
        <v>0</v>
      </c>
      <c r="I101" s="43">
        <f t="shared" si="42"/>
        <v>0</v>
      </c>
      <c r="J101" s="39">
        <f t="shared" si="33"/>
        <v>950000</v>
      </c>
    </row>
    <row r="102" spans="1:10" ht="36" x14ac:dyDescent="0.25">
      <c r="A102" s="41"/>
      <c r="B102" s="42" t="s">
        <v>133</v>
      </c>
      <c r="C102" s="39">
        <f t="shared" si="30"/>
        <v>13420</v>
      </c>
      <c r="D102" s="43">
        <v>13420</v>
      </c>
      <c r="E102" s="43"/>
      <c r="F102" s="39">
        <f t="shared" si="32"/>
        <v>13420</v>
      </c>
      <c r="G102" s="43"/>
      <c r="H102" s="43"/>
      <c r="I102" s="43"/>
      <c r="J102" s="39">
        <f t="shared" si="33"/>
        <v>0</v>
      </c>
    </row>
    <row r="103" spans="1:10" ht="24" x14ac:dyDescent="0.25">
      <c r="A103" s="41"/>
      <c r="B103" s="42" t="s">
        <v>134</v>
      </c>
      <c r="C103" s="39">
        <f t="shared" si="30"/>
        <v>56925</v>
      </c>
      <c r="D103" s="43">
        <v>56925</v>
      </c>
      <c r="E103" s="43"/>
      <c r="F103" s="39">
        <f t="shared" si="32"/>
        <v>56925</v>
      </c>
      <c r="G103" s="43"/>
      <c r="H103" s="43"/>
      <c r="I103" s="43"/>
      <c r="J103" s="39">
        <f t="shared" si="33"/>
        <v>0</v>
      </c>
    </row>
    <row r="104" spans="1:10" x14ac:dyDescent="0.25">
      <c r="A104" s="41"/>
      <c r="B104" s="42" t="s">
        <v>135</v>
      </c>
      <c r="C104" s="39">
        <f t="shared" si="30"/>
        <v>72000</v>
      </c>
      <c r="D104" s="43">
        <v>72000</v>
      </c>
      <c r="E104" s="43"/>
      <c r="F104" s="39">
        <f t="shared" si="32"/>
        <v>72000</v>
      </c>
      <c r="G104" s="43"/>
      <c r="H104" s="43"/>
      <c r="I104" s="43"/>
      <c r="J104" s="39">
        <f t="shared" si="33"/>
        <v>0</v>
      </c>
    </row>
    <row r="105" spans="1:10" ht="42" customHeight="1" x14ac:dyDescent="0.25">
      <c r="A105" s="41"/>
      <c r="B105" s="42" t="s">
        <v>327</v>
      </c>
      <c r="C105" s="39">
        <f t="shared" si="30"/>
        <v>650000</v>
      </c>
      <c r="D105" s="43"/>
      <c r="E105" s="43"/>
      <c r="F105" s="39">
        <f t="shared" si="32"/>
        <v>0</v>
      </c>
      <c r="G105" s="43">
        <v>650000</v>
      </c>
      <c r="H105" s="43"/>
      <c r="I105" s="43"/>
      <c r="J105" s="39">
        <f t="shared" si="33"/>
        <v>650000</v>
      </c>
    </row>
    <row r="106" spans="1:10" ht="36" x14ac:dyDescent="0.25">
      <c r="A106" s="41"/>
      <c r="B106" s="42" t="s">
        <v>328</v>
      </c>
      <c r="C106" s="39">
        <f t="shared" si="30"/>
        <v>200000</v>
      </c>
      <c r="D106" s="43">
        <v>200000</v>
      </c>
      <c r="E106" s="43"/>
      <c r="F106" s="39">
        <f t="shared" si="32"/>
        <v>200000</v>
      </c>
      <c r="G106" s="43"/>
      <c r="H106" s="43"/>
      <c r="I106" s="43"/>
      <c r="J106" s="39">
        <f t="shared" si="33"/>
        <v>0</v>
      </c>
    </row>
    <row r="107" spans="1:10" ht="60" x14ac:dyDescent="0.25">
      <c r="A107" s="41"/>
      <c r="B107" s="42" t="s">
        <v>329</v>
      </c>
      <c r="C107" s="39">
        <f t="shared" si="30"/>
        <v>300000</v>
      </c>
      <c r="D107" s="43"/>
      <c r="E107" s="43"/>
      <c r="F107" s="39">
        <f t="shared" si="32"/>
        <v>0</v>
      </c>
      <c r="G107" s="43">
        <v>300000</v>
      </c>
      <c r="H107" s="43"/>
      <c r="I107" s="43"/>
      <c r="J107" s="39">
        <f>SUM(G107:H107)</f>
        <v>300000</v>
      </c>
    </row>
    <row r="108" spans="1:10" ht="36" x14ac:dyDescent="0.25">
      <c r="A108" s="60">
        <v>41057700</v>
      </c>
      <c r="B108" s="142" t="s">
        <v>400</v>
      </c>
      <c r="C108" s="39">
        <f t="shared" si="30"/>
        <v>70272</v>
      </c>
      <c r="D108" s="43">
        <v>70272</v>
      </c>
      <c r="E108" s="43"/>
      <c r="F108" s="39">
        <f t="shared" si="32"/>
        <v>70272</v>
      </c>
      <c r="G108" s="43"/>
      <c r="H108" s="43"/>
      <c r="I108" s="43"/>
      <c r="J108" s="39">
        <f>SUM(G108:H108)</f>
        <v>0</v>
      </c>
    </row>
    <row r="109" spans="1:10" ht="60" x14ac:dyDescent="0.25">
      <c r="A109" s="41">
        <v>41059300</v>
      </c>
      <c r="B109" s="42" t="s">
        <v>330</v>
      </c>
      <c r="C109" s="39">
        <f>SUM(F109+J109)</f>
        <v>243798.09</v>
      </c>
      <c r="D109" s="43">
        <v>243798.09</v>
      </c>
      <c r="E109" s="43"/>
      <c r="F109" s="39">
        <f>SUM(D109:E109)</f>
        <v>243798.09</v>
      </c>
      <c r="G109" s="40"/>
      <c r="H109" s="40"/>
      <c r="I109" s="40"/>
      <c r="J109" s="39">
        <f t="shared" si="33"/>
        <v>0</v>
      </c>
    </row>
    <row r="110" spans="1:10" ht="24" x14ac:dyDescent="0.25">
      <c r="A110" s="47">
        <v>42000000</v>
      </c>
      <c r="B110" s="134" t="s">
        <v>396</v>
      </c>
      <c r="C110" s="135">
        <f t="shared" ref="C110" si="43">SUM(F110+J110)</f>
        <v>2472000</v>
      </c>
      <c r="D110" s="136">
        <f>SUM(D111)</f>
        <v>0</v>
      </c>
      <c r="E110" s="136">
        <f>SUM(E111)</f>
        <v>0</v>
      </c>
      <c r="F110" s="136">
        <f t="shared" ref="F110" si="44">SUM(D110+E110)</f>
        <v>0</v>
      </c>
      <c r="G110" s="136">
        <f>SUM(G111)</f>
        <v>2472000</v>
      </c>
      <c r="H110" s="136">
        <f>SUM(H111)</f>
        <v>0</v>
      </c>
      <c r="I110" s="136">
        <f>SUM(I111)</f>
        <v>0</v>
      </c>
      <c r="J110" s="39">
        <f t="shared" si="33"/>
        <v>2472000</v>
      </c>
    </row>
    <row r="111" spans="1:10" x14ac:dyDescent="0.25">
      <c r="A111" s="45">
        <v>42020500</v>
      </c>
      <c r="B111" s="137" t="s">
        <v>397</v>
      </c>
      <c r="C111" s="135">
        <f>SUM(F111+J111)</f>
        <v>2472000</v>
      </c>
      <c r="D111" s="138"/>
      <c r="E111" s="138"/>
      <c r="F111" s="136">
        <f>SUM(D111+E111)</f>
        <v>0</v>
      </c>
      <c r="G111" s="138">
        <v>2472000</v>
      </c>
      <c r="H111" s="138"/>
      <c r="I111" s="139"/>
      <c r="J111" s="39">
        <f t="shared" si="33"/>
        <v>2472000</v>
      </c>
    </row>
    <row r="112" spans="1:10" ht="14.25" customHeight="1" x14ac:dyDescent="0.25">
      <c r="A112" s="36"/>
      <c r="B112" s="50" t="s">
        <v>136</v>
      </c>
      <c r="C112" s="39">
        <f>SUM(F112+J112)</f>
        <v>723265539.09000003</v>
      </c>
      <c r="D112" s="39">
        <f>SUM(D90+D91)</f>
        <v>709059599.09000003</v>
      </c>
      <c r="E112" s="39">
        <f t="shared" ref="E112:I112" si="45">SUM(E90+E91)</f>
        <v>1536000</v>
      </c>
      <c r="F112" s="39">
        <f>SUM(F90+F91)</f>
        <v>710595599.09000003</v>
      </c>
      <c r="G112" s="39">
        <f t="shared" si="45"/>
        <v>12669940</v>
      </c>
      <c r="H112" s="39">
        <f t="shared" si="45"/>
        <v>0</v>
      </c>
      <c r="I112" s="39">
        <f t="shared" si="45"/>
        <v>0</v>
      </c>
      <c r="J112" s="39">
        <f t="shared" si="33"/>
        <v>12669940</v>
      </c>
    </row>
    <row r="113" spans="2:15" x14ac:dyDescent="0.25">
      <c r="F113" s="12"/>
    </row>
    <row r="114" spans="2:15" x14ac:dyDescent="0.25">
      <c r="D114" s="33"/>
    </row>
    <row r="115" spans="2:15" ht="18.75" x14ac:dyDescent="0.3">
      <c r="B115" s="11" t="s">
        <v>226</v>
      </c>
      <c r="C115" s="12"/>
      <c r="D115" s="11"/>
      <c r="E115" s="11"/>
      <c r="F115" s="11"/>
      <c r="G115" s="11" t="s">
        <v>227</v>
      </c>
      <c r="H115" s="11"/>
      <c r="I115" s="11"/>
      <c r="O115" s="11"/>
    </row>
    <row r="118" spans="2:15" x14ac:dyDescent="0.25">
      <c r="F118" s="12"/>
    </row>
    <row r="119" spans="2:15" x14ac:dyDescent="0.25">
      <c r="G119" s="12"/>
      <c r="H119" s="12"/>
      <c r="I119" s="12"/>
    </row>
    <row r="121" spans="2:15" x14ac:dyDescent="0.25">
      <c r="B121" s="12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/>
  </sheetViews>
  <sheetFormatPr defaultRowHeight="15" x14ac:dyDescent="0.25"/>
  <cols>
    <col min="1" max="1" width="10.5703125" customWidth="1"/>
    <col min="2" max="2" width="47.7109375" customWidth="1"/>
    <col min="3" max="3" width="17.28515625" customWidth="1"/>
    <col min="4" max="4" width="12.5703125" customWidth="1"/>
    <col min="5" max="5" width="14.140625" customWidth="1"/>
    <col min="6" max="6" width="14.85546875" customWidth="1"/>
    <col min="7" max="7" width="12" customWidth="1"/>
    <col min="8" max="8" width="13.5703125" customWidth="1"/>
    <col min="9" max="9" width="14.85546875" customWidth="1"/>
    <col min="10" max="10" width="12" customWidth="1"/>
    <col min="11" max="11" width="12.28515625" customWidth="1"/>
    <col min="12" max="12" width="15.5703125" customWidth="1"/>
  </cols>
  <sheetData>
    <row r="1" spans="1:12" ht="18.75" x14ac:dyDescent="0.25">
      <c r="A1" s="145"/>
      <c r="B1" s="145"/>
      <c r="C1" s="5"/>
      <c r="D1" s="5"/>
      <c r="E1" s="5"/>
      <c r="F1" s="5"/>
      <c r="G1" s="5"/>
      <c r="H1" s="5"/>
      <c r="I1" s="5" t="s">
        <v>139</v>
      </c>
      <c r="J1" s="5"/>
      <c r="K1" s="5"/>
      <c r="L1" s="5"/>
    </row>
    <row r="2" spans="1:12" ht="18.75" x14ac:dyDescent="0.25">
      <c r="A2" s="145"/>
      <c r="B2" s="145"/>
      <c r="C2" s="5"/>
      <c r="D2" s="5"/>
      <c r="E2" s="5"/>
      <c r="F2" s="5"/>
      <c r="G2" s="5"/>
      <c r="H2" s="5"/>
      <c r="I2" s="5" t="s">
        <v>491</v>
      </c>
      <c r="J2" s="5"/>
      <c r="K2" s="5"/>
      <c r="L2" s="5"/>
    </row>
    <row r="3" spans="1:12" ht="18.75" x14ac:dyDescent="0.25">
      <c r="A3" s="212" t="s">
        <v>403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ht="18.75" x14ac:dyDescent="0.3">
      <c r="A4" s="213" t="s">
        <v>404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x14ac:dyDescent="0.25">
      <c r="A5" s="214" t="s">
        <v>293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 x14ac:dyDescent="0.25">
      <c r="A6" s="146"/>
      <c r="B6" s="146"/>
      <c r="C6" s="145"/>
      <c r="D6" s="145"/>
      <c r="E6" s="145"/>
      <c r="F6" s="146"/>
      <c r="G6" s="146"/>
      <c r="H6" s="146"/>
      <c r="I6" s="146"/>
      <c r="J6" s="146"/>
      <c r="K6" s="146"/>
      <c r="L6" s="147" t="s">
        <v>405</v>
      </c>
    </row>
    <row r="7" spans="1:12" x14ac:dyDescent="0.25">
      <c r="A7" s="211" t="s">
        <v>56</v>
      </c>
      <c r="B7" s="211" t="s">
        <v>406</v>
      </c>
      <c r="C7" s="219" t="s">
        <v>407</v>
      </c>
      <c r="D7" s="220"/>
      <c r="E7" s="221"/>
      <c r="F7" s="219" t="s">
        <v>7</v>
      </c>
      <c r="G7" s="220"/>
      <c r="H7" s="221"/>
      <c r="I7" s="217" t="s">
        <v>8</v>
      </c>
      <c r="J7" s="222"/>
      <c r="K7" s="222"/>
      <c r="L7" s="218"/>
    </row>
    <row r="8" spans="1:12" x14ac:dyDescent="0.25">
      <c r="A8" s="211"/>
      <c r="B8" s="211"/>
      <c r="C8" s="211" t="s">
        <v>298</v>
      </c>
      <c r="D8" s="211" t="s">
        <v>300</v>
      </c>
      <c r="E8" s="211" t="s">
        <v>297</v>
      </c>
      <c r="F8" s="211" t="s">
        <v>298</v>
      </c>
      <c r="G8" s="211" t="s">
        <v>300</v>
      </c>
      <c r="H8" s="211" t="s">
        <v>297</v>
      </c>
      <c r="I8" s="215" t="s">
        <v>298</v>
      </c>
      <c r="J8" s="217" t="s">
        <v>300</v>
      </c>
      <c r="K8" s="218"/>
      <c r="L8" s="215" t="s">
        <v>297</v>
      </c>
    </row>
    <row r="9" spans="1:12" ht="24" x14ac:dyDescent="0.25">
      <c r="A9" s="211"/>
      <c r="B9" s="211"/>
      <c r="C9" s="211"/>
      <c r="D9" s="211"/>
      <c r="E9" s="211"/>
      <c r="F9" s="211"/>
      <c r="G9" s="211"/>
      <c r="H9" s="211"/>
      <c r="I9" s="216"/>
      <c r="J9" s="144" t="s">
        <v>58</v>
      </c>
      <c r="K9" s="144" t="s">
        <v>408</v>
      </c>
      <c r="L9" s="216"/>
    </row>
    <row r="10" spans="1:12" x14ac:dyDescent="0.25">
      <c r="A10" s="148">
        <v>1</v>
      </c>
      <c r="B10" s="148">
        <v>2</v>
      </c>
      <c r="C10" s="148">
        <v>3</v>
      </c>
      <c r="D10" s="148"/>
      <c r="E10" s="148"/>
      <c r="F10" s="148">
        <v>4</v>
      </c>
      <c r="G10" s="148"/>
      <c r="H10" s="148"/>
      <c r="I10" s="148">
        <v>5</v>
      </c>
      <c r="J10" s="148"/>
      <c r="K10" s="148"/>
      <c r="L10" s="148">
        <v>6</v>
      </c>
    </row>
    <row r="11" spans="1:12" x14ac:dyDescent="0.25">
      <c r="A11" s="149" t="s">
        <v>409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2" x14ac:dyDescent="0.25">
      <c r="A12" s="150">
        <v>200000</v>
      </c>
      <c r="B12" s="151" t="s">
        <v>410</v>
      </c>
      <c r="C12" s="152">
        <f>SUM(F12+I12)</f>
        <v>90936100</v>
      </c>
      <c r="D12" s="152">
        <f>SUM(G12+J12)</f>
        <v>0</v>
      </c>
      <c r="E12" s="152">
        <f>SUM(C12:D12)</f>
        <v>90936100</v>
      </c>
      <c r="F12" s="152">
        <f>SUM(F17)+F13</f>
        <v>-51884747</v>
      </c>
      <c r="G12" s="152">
        <f t="shared" ref="G12" si="0">SUM(G17)+G13</f>
        <v>-2617500</v>
      </c>
      <c r="H12" s="152">
        <f>SUM(H17)+H13</f>
        <v>-54502247</v>
      </c>
      <c r="I12" s="152">
        <f t="shared" ref="I12:J12" si="1">SUM(I17)+I13</f>
        <v>142820847</v>
      </c>
      <c r="J12" s="152">
        <f t="shared" si="1"/>
        <v>2617500</v>
      </c>
      <c r="K12" s="152">
        <f t="shared" ref="K12" si="2">SUM(K17)+K13</f>
        <v>2617500</v>
      </c>
      <c r="L12" s="152">
        <f>SUM(I12:J12)</f>
        <v>145438347</v>
      </c>
    </row>
    <row r="13" spans="1:12" x14ac:dyDescent="0.25">
      <c r="A13" s="121">
        <v>202000</v>
      </c>
      <c r="B13" s="153" t="s">
        <v>411</v>
      </c>
      <c r="C13" s="152">
        <f t="shared" ref="C13:D32" si="3">SUM(F13+I13)</f>
        <v>40120460</v>
      </c>
      <c r="D13" s="152">
        <f t="shared" si="3"/>
        <v>0</v>
      </c>
      <c r="E13" s="152">
        <f t="shared" ref="E13:E32" si="4">SUM(C13:D13)</f>
        <v>40120460</v>
      </c>
      <c r="F13" s="154">
        <f>SUM(F14)</f>
        <v>0</v>
      </c>
      <c r="G13" s="154">
        <f t="shared" ref="G13:K13" si="5">SUM(G14)</f>
        <v>0</v>
      </c>
      <c r="H13" s="154">
        <f t="shared" si="5"/>
        <v>0</v>
      </c>
      <c r="I13" s="154">
        <f t="shared" si="5"/>
        <v>40120460</v>
      </c>
      <c r="J13" s="154">
        <f t="shared" si="5"/>
        <v>0</v>
      </c>
      <c r="K13" s="154">
        <f t="shared" si="5"/>
        <v>0</v>
      </c>
      <c r="L13" s="152">
        <f t="shared" ref="L13:L27" si="6">SUM(I13:J13)</f>
        <v>40120460</v>
      </c>
    </row>
    <row r="14" spans="1:12" x14ac:dyDescent="0.25">
      <c r="A14" s="121">
        <v>202200</v>
      </c>
      <c r="B14" s="153" t="s">
        <v>412</v>
      </c>
      <c r="C14" s="152">
        <f t="shared" si="3"/>
        <v>40120460</v>
      </c>
      <c r="D14" s="152">
        <f t="shared" si="3"/>
        <v>0</v>
      </c>
      <c r="E14" s="152">
        <f t="shared" si="4"/>
        <v>40120460</v>
      </c>
      <c r="F14" s="154">
        <f>SUM(F15:F16)</f>
        <v>0</v>
      </c>
      <c r="G14" s="154">
        <f t="shared" ref="G14:K14" si="7">SUM(G15:G16)</f>
        <v>0</v>
      </c>
      <c r="H14" s="154">
        <f t="shared" si="7"/>
        <v>0</v>
      </c>
      <c r="I14" s="154">
        <f t="shared" si="7"/>
        <v>40120460</v>
      </c>
      <c r="J14" s="154">
        <f t="shared" si="7"/>
        <v>0</v>
      </c>
      <c r="K14" s="154">
        <f t="shared" si="7"/>
        <v>0</v>
      </c>
      <c r="L14" s="152">
        <f t="shared" si="6"/>
        <v>40120460</v>
      </c>
    </row>
    <row r="15" spans="1:12" x14ac:dyDescent="0.25">
      <c r="A15" s="155">
        <v>202210</v>
      </c>
      <c r="B15" s="4" t="s">
        <v>413</v>
      </c>
      <c r="C15" s="152">
        <f t="shared" si="3"/>
        <v>40140000</v>
      </c>
      <c r="D15" s="152">
        <f t="shared" si="3"/>
        <v>0</v>
      </c>
      <c r="E15" s="152">
        <f t="shared" si="4"/>
        <v>40140000</v>
      </c>
      <c r="F15" s="156">
        <v>0</v>
      </c>
      <c r="G15" s="156"/>
      <c r="H15" s="152">
        <f t="shared" ref="H15:H28" si="8">SUM(F15:G15)</f>
        <v>0</v>
      </c>
      <c r="I15" s="156">
        <v>40140000</v>
      </c>
      <c r="J15" s="156"/>
      <c r="K15" s="156"/>
      <c r="L15" s="152">
        <f t="shared" si="6"/>
        <v>40140000</v>
      </c>
    </row>
    <row r="16" spans="1:12" x14ac:dyDescent="0.25">
      <c r="A16" s="155">
        <v>202220</v>
      </c>
      <c r="B16" s="4" t="s">
        <v>414</v>
      </c>
      <c r="C16" s="152">
        <f t="shared" si="3"/>
        <v>-19540</v>
      </c>
      <c r="D16" s="152">
        <f t="shared" si="3"/>
        <v>0</v>
      </c>
      <c r="E16" s="152">
        <f t="shared" si="4"/>
        <v>-19540</v>
      </c>
      <c r="F16" s="156">
        <v>0</v>
      </c>
      <c r="G16" s="156"/>
      <c r="H16" s="152">
        <f t="shared" si="8"/>
        <v>0</v>
      </c>
      <c r="I16" s="156">
        <v>-19540</v>
      </c>
      <c r="J16" s="156"/>
      <c r="K16" s="156"/>
      <c r="L16" s="152">
        <f t="shared" si="6"/>
        <v>-19540</v>
      </c>
    </row>
    <row r="17" spans="1:12" ht="25.5" x14ac:dyDescent="0.25">
      <c r="A17" s="150">
        <v>208000</v>
      </c>
      <c r="B17" s="157" t="s">
        <v>415</v>
      </c>
      <c r="C17" s="152">
        <f t="shared" si="3"/>
        <v>50815640</v>
      </c>
      <c r="D17" s="152">
        <f t="shared" si="3"/>
        <v>0</v>
      </c>
      <c r="E17" s="152">
        <f t="shared" si="4"/>
        <v>50815640</v>
      </c>
      <c r="F17" s="152">
        <f t="shared" ref="F17:G17" si="9">SUM(F18:F19)</f>
        <v>-51884747</v>
      </c>
      <c r="G17" s="152">
        <f t="shared" si="9"/>
        <v>-2617500</v>
      </c>
      <c r="H17" s="152">
        <f>SUM(H18:H19)</f>
        <v>-54502247</v>
      </c>
      <c r="I17" s="152">
        <f>SUM(I18:I19)</f>
        <v>102700387</v>
      </c>
      <c r="J17" s="152">
        <f t="shared" ref="J17" si="10">SUM(J18:J19)</f>
        <v>2617500</v>
      </c>
      <c r="K17" s="152">
        <f>SUM(K18:K19)</f>
        <v>2617500</v>
      </c>
      <c r="L17" s="152">
        <f t="shared" si="6"/>
        <v>105317887</v>
      </c>
    </row>
    <row r="18" spans="1:12" x14ac:dyDescent="0.25">
      <c r="A18" s="158">
        <v>208100</v>
      </c>
      <c r="B18" s="159" t="s">
        <v>416</v>
      </c>
      <c r="C18" s="152">
        <f t="shared" si="3"/>
        <v>50815640</v>
      </c>
      <c r="D18" s="152">
        <f>SUM(G18+J18)</f>
        <v>0</v>
      </c>
      <c r="E18" s="152">
        <f>SUM(C18:D18)</f>
        <v>50815640</v>
      </c>
      <c r="F18" s="160">
        <v>43934433</v>
      </c>
      <c r="G18" s="160"/>
      <c r="H18" s="152">
        <f t="shared" si="8"/>
        <v>43934433</v>
      </c>
      <c r="I18" s="160">
        <v>6881207</v>
      </c>
      <c r="J18" s="160"/>
      <c r="K18" s="160"/>
      <c r="L18" s="152">
        <f>SUM(I18:J18)</f>
        <v>6881207</v>
      </c>
    </row>
    <row r="19" spans="1:12" ht="25.5" x14ac:dyDescent="0.25">
      <c r="A19" s="158">
        <v>208400</v>
      </c>
      <c r="B19" s="159" t="s">
        <v>417</v>
      </c>
      <c r="C19" s="152">
        <f t="shared" si="3"/>
        <v>0</v>
      </c>
      <c r="D19" s="152">
        <f t="shared" si="3"/>
        <v>0</v>
      </c>
      <c r="E19" s="152">
        <f t="shared" si="4"/>
        <v>0</v>
      </c>
      <c r="F19" s="160">
        <v>-95819180</v>
      </c>
      <c r="G19" s="160">
        <v>-2617500</v>
      </c>
      <c r="H19" s="152">
        <f t="shared" si="8"/>
        <v>-98436680</v>
      </c>
      <c r="I19" s="160">
        <v>95819180</v>
      </c>
      <c r="J19" s="160">
        <v>2617500</v>
      </c>
      <c r="K19" s="160">
        <v>2617500</v>
      </c>
      <c r="L19" s="152">
        <f>SUM(I19:J19)</f>
        <v>98436680</v>
      </c>
    </row>
    <row r="20" spans="1:12" x14ac:dyDescent="0.25">
      <c r="A20" s="161" t="s">
        <v>228</v>
      </c>
      <c r="B20" s="162" t="s">
        <v>418</v>
      </c>
      <c r="C20" s="152">
        <f>SUM(F20+I20)</f>
        <v>90936100</v>
      </c>
      <c r="D20" s="152">
        <f t="shared" si="3"/>
        <v>0</v>
      </c>
      <c r="E20" s="152">
        <f>SUM(C20:D20)</f>
        <v>90936100</v>
      </c>
      <c r="F20" s="152">
        <f>SUM(F12)</f>
        <v>-51884747</v>
      </c>
      <c r="G20" s="152">
        <f t="shared" ref="G20:K20" si="11">SUM(G12)</f>
        <v>-2617500</v>
      </c>
      <c r="H20" s="152">
        <f t="shared" si="11"/>
        <v>-54502247</v>
      </c>
      <c r="I20" s="152">
        <f t="shared" si="11"/>
        <v>142820847</v>
      </c>
      <c r="J20" s="152">
        <f t="shared" si="11"/>
        <v>2617500</v>
      </c>
      <c r="K20" s="152">
        <f t="shared" si="11"/>
        <v>2617500</v>
      </c>
      <c r="L20" s="152">
        <f t="shared" si="6"/>
        <v>145438347</v>
      </c>
    </row>
    <row r="21" spans="1:12" x14ac:dyDescent="0.25">
      <c r="A21" s="149" t="s">
        <v>419</v>
      </c>
      <c r="B21" s="149"/>
      <c r="C21" s="152"/>
      <c r="D21" s="152"/>
      <c r="E21" s="152"/>
      <c r="F21" s="149"/>
      <c r="G21" s="149"/>
      <c r="H21" s="152"/>
      <c r="I21" s="149"/>
      <c r="J21" s="149"/>
      <c r="K21" s="149"/>
      <c r="L21" s="152"/>
    </row>
    <row r="22" spans="1:12" x14ac:dyDescent="0.25">
      <c r="A22" s="163">
        <v>400000</v>
      </c>
      <c r="B22" s="153" t="s">
        <v>420</v>
      </c>
      <c r="C22" s="152">
        <f>SUM(F22+I22)</f>
        <v>40120460</v>
      </c>
      <c r="D22" s="152">
        <f t="shared" si="3"/>
        <v>0</v>
      </c>
      <c r="E22" s="152">
        <f t="shared" si="4"/>
        <v>40120460</v>
      </c>
      <c r="F22" s="154">
        <f>SUM(F23+F26)</f>
        <v>0</v>
      </c>
      <c r="G22" s="154">
        <f>SUM(G23+G26)</f>
        <v>0</v>
      </c>
      <c r="H22" s="154">
        <f t="shared" ref="H22:K22" si="12">SUM(H23+H26)</f>
        <v>0</v>
      </c>
      <c r="I22" s="154">
        <f>SUM(I23+I26)</f>
        <v>40120460</v>
      </c>
      <c r="J22" s="154">
        <f t="shared" si="12"/>
        <v>0</v>
      </c>
      <c r="K22" s="154">
        <f t="shared" si="12"/>
        <v>0</v>
      </c>
      <c r="L22" s="152">
        <f>SUM(I22:J22)</f>
        <v>40120460</v>
      </c>
    </row>
    <row r="23" spans="1:12" x14ac:dyDescent="0.25">
      <c r="A23" s="163">
        <v>401000</v>
      </c>
      <c r="B23" s="164" t="s">
        <v>421</v>
      </c>
      <c r="C23" s="152">
        <f t="shared" si="3"/>
        <v>40140000</v>
      </c>
      <c r="D23" s="152">
        <f t="shared" si="3"/>
        <v>0</v>
      </c>
      <c r="E23" s="152">
        <f t="shared" si="4"/>
        <v>40140000</v>
      </c>
      <c r="F23" s="154">
        <f t="shared" ref="F23:H23" si="13">SUM(F24)</f>
        <v>0</v>
      </c>
      <c r="G23" s="154">
        <f t="shared" si="13"/>
        <v>0</v>
      </c>
      <c r="H23" s="154">
        <f t="shared" si="13"/>
        <v>0</v>
      </c>
      <c r="I23" s="154">
        <f>SUM(I24)</f>
        <v>40140000</v>
      </c>
      <c r="J23" s="154">
        <f t="shared" ref="J23:K24" si="14">SUM(J24)</f>
        <v>0</v>
      </c>
      <c r="K23" s="154">
        <f t="shared" si="14"/>
        <v>0</v>
      </c>
      <c r="L23" s="152">
        <f t="shared" si="6"/>
        <v>40140000</v>
      </c>
    </row>
    <row r="24" spans="1:12" x14ac:dyDescent="0.25">
      <c r="A24" s="165">
        <v>401100</v>
      </c>
      <c r="B24" s="166" t="s">
        <v>422</v>
      </c>
      <c r="C24" s="152">
        <f t="shared" si="3"/>
        <v>40140000</v>
      </c>
      <c r="D24" s="152">
        <f t="shared" si="3"/>
        <v>0</v>
      </c>
      <c r="E24" s="152">
        <f t="shared" si="4"/>
        <v>40140000</v>
      </c>
      <c r="F24" s="156">
        <f t="shared" ref="F24:H24" si="15">SUM(F25)</f>
        <v>0</v>
      </c>
      <c r="G24" s="156">
        <f t="shared" si="15"/>
        <v>0</v>
      </c>
      <c r="H24" s="154">
        <f t="shared" si="15"/>
        <v>0</v>
      </c>
      <c r="I24" s="156">
        <f>SUM(I25)</f>
        <v>40140000</v>
      </c>
      <c r="J24" s="156">
        <f t="shared" si="14"/>
        <v>0</v>
      </c>
      <c r="K24" s="156">
        <f t="shared" si="14"/>
        <v>0</v>
      </c>
      <c r="L24" s="152">
        <f t="shared" si="6"/>
        <v>40140000</v>
      </c>
    </row>
    <row r="25" spans="1:12" x14ac:dyDescent="0.25">
      <c r="A25" s="165">
        <v>401101</v>
      </c>
      <c r="B25" s="166" t="s">
        <v>423</v>
      </c>
      <c r="C25" s="152">
        <f t="shared" si="3"/>
        <v>40140000</v>
      </c>
      <c r="D25" s="152">
        <f t="shared" si="3"/>
        <v>0</v>
      </c>
      <c r="E25" s="152">
        <f t="shared" si="4"/>
        <v>40140000</v>
      </c>
      <c r="F25" s="156">
        <v>0</v>
      </c>
      <c r="G25" s="156"/>
      <c r="H25" s="152">
        <f t="shared" si="8"/>
        <v>0</v>
      </c>
      <c r="I25" s="156">
        <v>40140000</v>
      </c>
      <c r="J25" s="156"/>
      <c r="K25" s="156"/>
      <c r="L25" s="152">
        <f t="shared" si="6"/>
        <v>40140000</v>
      </c>
    </row>
    <row r="26" spans="1:12" x14ac:dyDescent="0.25">
      <c r="A26" s="163">
        <v>402000</v>
      </c>
      <c r="B26" s="164" t="s">
        <v>424</v>
      </c>
      <c r="C26" s="152">
        <f t="shared" si="3"/>
        <v>-19540</v>
      </c>
      <c r="D26" s="152">
        <f t="shared" si="3"/>
        <v>0</v>
      </c>
      <c r="E26" s="152">
        <f t="shared" si="4"/>
        <v>-19540</v>
      </c>
      <c r="F26" s="154">
        <f t="shared" ref="F26:H27" si="16">SUM(F27)</f>
        <v>0</v>
      </c>
      <c r="G26" s="154">
        <f t="shared" si="16"/>
        <v>0</v>
      </c>
      <c r="H26" s="154">
        <f t="shared" si="16"/>
        <v>0</v>
      </c>
      <c r="I26" s="154">
        <f>SUM(I27)</f>
        <v>-19540</v>
      </c>
      <c r="J26" s="154">
        <f t="shared" ref="J26:K27" si="17">SUM(J27)</f>
        <v>0</v>
      </c>
      <c r="K26" s="154">
        <f t="shared" si="17"/>
        <v>0</v>
      </c>
      <c r="L26" s="152">
        <f t="shared" si="6"/>
        <v>-19540</v>
      </c>
    </row>
    <row r="27" spans="1:12" x14ac:dyDescent="0.25">
      <c r="A27" s="165">
        <v>402100</v>
      </c>
      <c r="B27" s="166" t="s">
        <v>425</v>
      </c>
      <c r="C27" s="152">
        <f t="shared" si="3"/>
        <v>-19540</v>
      </c>
      <c r="D27" s="152">
        <f t="shared" si="3"/>
        <v>0</v>
      </c>
      <c r="E27" s="152">
        <f t="shared" si="4"/>
        <v>-19540</v>
      </c>
      <c r="F27" s="156">
        <f t="shared" si="16"/>
        <v>0</v>
      </c>
      <c r="G27" s="156">
        <f t="shared" si="16"/>
        <v>0</v>
      </c>
      <c r="H27" s="154">
        <f t="shared" si="16"/>
        <v>0</v>
      </c>
      <c r="I27" s="156">
        <f>SUM(I28)</f>
        <v>-19540</v>
      </c>
      <c r="J27" s="156">
        <f t="shared" si="17"/>
        <v>0</v>
      </c>
      <c r="K27" s="156">
        <f t="shared" si="17"/>
        <v>0</v>
      </c>
      <c r="L27" s="152">
        <f t="shared" si="6"/>
        <v>-19540</v>
      </c>
    </row>
    <row r="28" spans="1:12" x14ac:dyDescent="0.25">
      <c r="A28" s="165">
        <v>402101</v>
      </c>
      <c r="B28" s="166" t="s">
        <v>423</v>
      </c>
      <c r="C28" s="152">
        <f t="shared" si="3"/>
        <v>-19540</v>
      </c>
      <c r="D28" s="152">
        <f t="shared" si="3"/>
        <v>0</v>
      </c>
      <c r="E28" s="152">
        <f t="shared" si="4"/>
        <v>-19540</v>
      </c>
      <c r="F28" s="156"/>
      <c r="G28" s="156"/>
      <c r="H28" s="152">
        <f t="shared" si="8"/>
        <v>0</v>
      </c>
      <c r="I28" s="156">
        <v>-19540</v>
      </c>
      <c r="J28" s="156"/>
      <c r="K28" s="156"/>
      <c r="L28" s="152">
        <f>SUM(I28:J28)</f>
        <v>-19540</v>
      </c>
    </row>
    <row r="29" spans="1:12" x14ac:dyDescent="0.25">
      <c r="A29" s="150">
        <v>600000</v>
      </c>
      <c r="B29" s="157" t="s">
        <v>426</v>
      </c>
      <c r="C29" s="152">
        <f t="shared" si="3"/>
        <v>50815640</v>
      </c>
      <c r="D29" s="152">
        <f t="shared" si="3"/>
        <v>0</v>
      </c>
      <c r="E29" s="152">
        <f t="shared" si="4"/>
        <v>50815640</v>
      </c>
      <c r="F29" s="152">
        <f>SUM(F30)</f>
        <v>-51884747</v>
      </c>
      <c r="G29" s="152">
        <f t="shared" ref="G29:K29" si="18">SUM(G30)</f>
        <v>-2617500</v>
      </c>
      <c r="H29" s="152">
        <f>SUM(H30)</f>
        <v>-54502247</v>
      </c>
      <c r="I29" s="152">
        <f t="shared" si="18"/>
        <v>102700387</v>
      </c>
      <c r="J29" s="152">
        <f t="shared" si="18"/>
        <v>2617500</v>
      </c>
      <c r="K29" s="152">
        <f t="shared" si="18"/>
        <v>2617500</v>
      </c>
      <c r="L29" s="152">
        <f>SUM(I29:J29)</f>
        <v>105317887</v>
      </c>
    </row>
    <row r="30" spans="1:12" x14ac:dyDescent="0.25">
      <c r="A30" s="158">
        <v>602000</v>
      </c>
      <c r="B30" s="159" t="s">
        <v>427</v>
      </c>
      <c r="C30" s="152">
        <f t="shared" si="3"/>
        <v>50815640</v>
      </c>
      <c r="D30" s="152">
        <f t="shared" si="3"/>
        <v>0</v>
      </c>
      <c r="E30" s="152">
        <f t="shared" si="4"/>
        <v>50815640</v>
      </c>
      <c r="F30" s="160">
        <f>SUM(F31:F32)</f>
        <v>-51884747</v>
      </c>
      <c r="G30" s="160">
        <f t="shared" ref="G30:K30" si="19">SUM(G31:G32)</f>
        <v>-2617500</v>
      </c>
      <c r="H30" s="152">
        <f>SUM(H31:H32)</f>
        <v>-54502247</v>
      </c>
      <c r="I30" s="160">
        <f t="shared" si="19"/>
        <v>102700387</v>
      </c>
      <c r="J30" s="160">
        <f t="shared" si="19"/>
        <v>2617500</v>
      </c>
      <c r="K30" s="160">
        <f t="shared" si="19"/>
        <v>2617500</v>
      </c>
      <c r="L30" s="152">
        <f t="shared" ref="L30:L32" si="20">SUM(I30:J30)</f>
        <v>105317887</v>
      </c>
    </row>
    <row r="31" spans="1:12" x14ac:dyDescent="0.25">
      <c r="A31" s="158">
        <v>602100</v>
      </c>
      <c r="B31" s="159" t="s">
        <v>416</v>
      </c>
      <c r="C31" s="152">
        <f t="shared" si="3"/>
        <v>50815640</v>
      </c>
      <c r="D31" s="152">
        <f t="shared" si="3"/>
        <v>0</v>
      </c>
      <c r="E31" s="152">
        <f t="shared" si="4"/>
        <v>50815640</v>
      </c>
      <c r="F31" s="160">
        <v>43934433</v>
      </c>
      <c r="G31" s="160"/>
      <c r="H31" s="152">
        <f>SUM(F31:G31)</f>
        <v>43934433</v>
      </c>
      <c r="I31" s="160">
        <v>6881207</v>
      </c>
      <c r="J31" s="160"/>
      <c r="K31" s="160"/>
      <c r="L31" s="152">
        <f t="shared" si="20"/>
        <v>6881207</v>
      </c>
    </row>
    <row r="32" spans="1:12" ht="25.5" x14ac:dyDescent="0.25">
      <c r="A32" s="158">
        <v>602400</v>
      </c>
      <c r="B32" s="159" t="s">
        <v>417</v>
      </c>
      <c r="C32" s="152">
        <f t="shared" si="3"/>
        <v>0</v>
      </c>
      <c r="D32" s="152">
        <f t="shared" si="3"/>
        <v>0</v>
      </c>
      <c r="E32" s="152">
        <f t="shared" si="4"/>
        <v>0</v>
      </c>
      <c r="F32" s="160">
        <v>-95819180</v>
      </c>
      <c r="G32" s="160">
        <v>-2617500</v>
      </c>
      <c r="H32" s="152">
        <f>SUM(F32:G32)</f>
        <v>-98436680</v>
      </c>
      <c r="I32" s="160">
        <v>95819180</v>
      </c>
      <c r="J32" s="160">
        <v>2617500</v>
      </c>
      <c r="K32" s="160">
        <v>2617500</v>
      </c>
      <c r="L32" s="152">
        <f t="shared" si="20"/>
        <v>98436680</v>
      </c>
    </row>
    <row r="33" spans="1:12" x14ac:dyDescent="0.25">
      <c r="A33" s="161" t="s">
        <v>228</v>
      </c>
      <c r="B33" s="162" t="s">
        <v>418</v>
      </c>
      <c r="C33" s="152">
        <f>SUM(F33+I33)</f>
        <v>90936100</v>
      </c>
      <c r="D33" s="152">
        <f t="shared" ref="D33" si="21">SUM(G33+J33)</f>
        <v>0</v>
      </c>
      <c r="E33" s="152">
        <f>SUM(C33:D33)</f>
        <v>90936100</v>
      </c>
      <c r="F33" s="152">
        <f>SUM(F22+F29)</f>
        <v>-51884747</v>
      </c>
      <c r="G33" s="152">
        <f t="shared" ref="G33:K33" si="22">SUM(G22+G29)</f>
        <v>-2617500</v>
      </c>
      <c r="H33" s="152">
        <f>SUM(H22+H29)</f>
        <v>-54502247</v>
      </c>
      <c r="I33" s="152">
        <f t="shared" si="22"/>
        <v>142820847</v>
      </c>
      <c r="J33" s="152">
        <f t="shared" si="22"/>
        <v>2617500</v>
      </c>
      <c r="K33" s="152">
        <f t="shared" si="22"/>
        <v>2617500</v>
      </c>
      <c r="L33" s="152">
        <f>SUM(I33:J33)</f>
        <v>145438347</v>
      </c>
    </row>
    <row r="35" spans="1:12" ht="18.75" x14ac:dyDescent="0.3">
      <c r="B35" s="11" t="s">
        <v>226</v>
      </c>
      <c r="I35" s="11" t="s">
        <v>227</v>
      </c>
      <c r="J35" s="11"/>
      <c r="K35" s="11"/>
      <c r="L35" s="12"/>
    </row>
  </sheetData>
  <mergeCells count="17">
    <mergeCell ref="F8:F9"/>
    <mergeCell ref="G8:G9"/>
    <mergeCell ref="H8:H9"/>
    <mergeCell ref="A3:L3"/>
    <mergeCell ref="A4:L4"/>
    <mergeCell ref="A5:L5"/>
    <mergeCell ref="A7:A9"/>
    <mergeCell ref="I8:I9"/>
    <mergeCell ref="J8:K8"/>
    <mergeCell ref="L8:L9"/>
    <mergeCell ref="B7:B9"/>
    <mergeCell ref="C7:E7"/>
    <mergeCell ref="F7:H7"/>
    <mergeCell ref="I7:L7"/>
    <mergeCell ref="C8:C9"/>
    <mergeCell ref="D8:D9"/>
    <mergeCell ref="E8:E9"/>
  </mergeCells>
  <pageMargins left="0.70866141732283472" right="0.31496062992125984" top="0.55118110236220474" bottom="0.55118110236220474" header="0.11811023622047245" footer="0.11811023622047245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opLeftCell="A49" zoomScaleNormal="100" workbookViewId="0">
      <selection activeCell="D69" sqref="D69"/>
    </sheetView>
  </sheetViews>
  <sheetFormatPr defaultRowHeight="15" x14ac:dyDescent="0.25"/>
  <cols>
    <col min="1" max="1" width="9.28515625" bestFit="1" customWidth="1"/>
    <col min="2" max="3" width="8.42578125" customWidth="1"/>
    <col min="4" max="4" width="34.28515625" customWidth="1"/>
    <col min="5" max="5" width="12.7109375" customWidth="1"/>
    <col min="6" max="6" width="13" customWidth="1"/>
    <col min="7" max="7" width="11.85546875" customWidth="1"/>
    <col min="8" max="8" width="10.5703125" customWidth="1"/>
    <col min="9" max="9" width="12.7109375" customWidth="1"/>
    <col min="10" max="10" width="11.5703125" customWidth="1"/>
    <col min="11" max="11" width="11.85546875" customWidth="1"/>
    <col min="12" max="12" width="10" bestFit="1" customWidth="1"/>
    <col min="13" max="13" width="11.570312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7"/>
      <c r="B1" s="7"/>
      <c r="C1" s="7"/>
      <c r="D1" s="5"/>
      <c r="E1" s="7"/>
      <c r="F1" s="7"/>
      <c r="G1" s="10"/>
      <c r="H1" s="10"/>
      <c r="I1" s="10"/>
      <c r="J1" s="10"/>
      <c r="K1" s="5"/>
      <c r="L1" s="10"/>
      <c r="M1" s="5" t="s">
        <v>138</v>
      </c>
      <c r="N1" s="10"/>
      <c r="O1" s="10"/>
      <c r="P1" s="10"/>
    </row>
    <row r="2" spans="1:16" ht="18.75" x14ac:dyDescent="0.25">
      <c r="A2" s="7"/>
      <c r="B2" s="7"/>
      <c r="C2" s="7"/>
      <c r="D2" s="6"/>
      <c r="E2" s="7"/>
      <c r="F2" s="7"/>
      <c r="G2" s="10"/>
      <c r="H2" s="10"/>
      <c r="I2" s="10"/>
      <c r="J2" s="10"/>
      <c r="K2" s="6"/>
      <c r="L2" s="10"/>
      <c r="M2" s="6" t="s">
        <v>491</v>
      </c>
      <c r="N2" s="10"/>
      <c r="O2" s="10"/>
      <c r="P2" s="10"/>
    </row>
    <row r="3" spans="1:16" ht="18.75" x14ac:dyDescent="0.25">
      <c r="A3" s="209" t="s">
        <v>301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16" ht="15.75" x14ac:dyDescent="0.25">
      <c r="A4" s="9" t="s">
        <v>293</v>
      </c>
      <c r="B4" s="10"/>
      <c r="C4" s="10"/>
      <c r="D4" s="10"/>
      <c r="E4" s="10"/>
      <c r="F4" s="10"/>
      <c r="G4" s="10"/>
      <c r="H4" s="10"/>
      <c r="I4" s="10"/>
      <c r="J4" s="9"/>
      <c r="K4" s="10"/>
      <c r="L4" s="10"/>
      <c r="M4" s="10"/>
      <c r="N4" s="10"/>
      <c r="O4" s="10"/>
      <c r="P4" s="10"/>
    </row>
    <row r="5" spans="1:16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137</v>
      </c>
      <c r="P5" s="10"/>
    </row>
    <row r="6" spans="1:16" ht="15" customHeight="1" x14ac:dyDescent="0.25">
      <c r="A6" s="227" t="s">
        <v>140</v>
      </c>
      <c r="B6" s="227" t="s">
        <v>1</v>
      </c>
      <c r="C6" s="227" t="s">
        <v>141</v>
      </c>
      <c r="D6" s="224" t="s">
        <v>142</v>
      </c>
      <c r="E6" s="223" t="s">
        <v>7</v>
      </c>
      <c r="F6" s="223"/>
      <c r="G6" s="223"/>
      <c r="H6" s="223"/>
      <c r="I6" s="223"/>
      <c r="J6" s="223" t="s">
        <v>8</v>
      </c>
      <c r="K6" s="223"/>
      <c r="L6" s="223"/>
      <c r="M6" s="223"/>
      <c r="N6" s="223"/>
      <c r="O6" s="223"/>
      <c r="P6" s="224" t="s">
        <v>143</v>
      </c>
    </row>
    <row r="7" spans="1:16" ht="15" customHeight="1" x14ac:dyDescent="0.25">
      <c r="A7" s="228"/>
      <c r="B7" s="228"/>
      <c r="C7" s="228"/>
      <c r="D7" s="225"/>
      <c r="E7" s="223" t="s">
        <v>298</v>
      </c>
      <c r="F7" s="223" t="s">
        <v>296</v>
      </c>
      <c r="G7" s="223"/>
      <c r="H7" s="223"/>
      <c r="I7" s="223" t="s">
        <v>297</v>
      </c>
      <c r="J7" s="223" t="s">
        <v>298</v>
      </c>
      <c r="K7" s="223" t="s">
        <v>296</v>
      </c>
      <c r="L7" s="223"/>
      <c r="M7" s="223"/>
      <c r="N7" s="223"/>
      <c r="O7" s="223" t="s">
        <v>297</v>
      </c>
      <c r="P7" s="225"/>
    </row>
    <row r="8" spans="1:16" ht="12.75" customHeight="1" x14ac:dyDescent="0.25">
      <c r="A8" s="228"/>
      <c r="B8" s="228"/>
      <c r="C8" s="228"/>
      <c r="D8" s="225"/>
      <c r="E8" s="223"/>
      <c r="F8" s="223" t="s">
        <v>6</v>
      </c>
      <c r="G8" s="223" t="s">
        <v>145</v>
      </c>
      <c r="H8" s="223"/>
      <c r="I8" s="223"/>
      <c r="J8" s="223"/>
      <c r="K8" s="223" t="s">
        <v>9</v>
      </c>
      <c r="L8" s="223" t="s">
        <v>144</v>
      </c>
      <c r="M8" s="223" t="s">
        <v>146</v>
      </c>
      <c r="N8" s="70" t="s">
        <v>145</v>
      </c>
      <c r="O8" s="223"/>
      <c r="P8" s="225"/>
    </row>
    <row r="9" spans="1:16" ht="31.5" x14ac:dyDescent="0.25">
      <c r="A9" s="229"/>
      <c r="B9" s="229"/>
      <c r="C9" s="229"/>
      <c r="D9" s="226"/>
      <c r="E9" s="223"/>
      <c r="F9" s="223"/>
      <c r="G9" s="70" t="s">
        <v>147</v>
      </c>
      <c r="H9" s="70" t="s">
        <v>148</v>
      </c>
      <c r="I9" s="223"/>
      <c r="J9" s="223"/>
      <c r="K9" s="223"/>
      <c r="L9" s="223"/>
      <c r="M9" s="223"/>
      <c r="N9" s="70" t="s">
        <v>299</v>
      </c>
      <c r="O9" s="223"/>
      <c r="P9" s="226"/>
    </row>
    <row r="10" spans="1:16" ht="14.45" customHeight="1" x14ac:dyDescent="0.25">
      <c r="A10" s="71">
        <v>1</v>
      </c>
      <c r="B10" s="71">
        <v>2</v>
      </c>
      <c r="C10" s="71">
        <v>3</v>
      </c>
      <c r="D10" s="71">
        <v>4</v>
      </c>
      <c r="E10" s="71">
        <v>5</v>
      </c>
      <c r="F10" s="71">
        <v>6</v>
      </c>
      <c r="G10" s="71">
        <v>7</v>
      </c>
      <c r="H10" s="71">
        <v>8</v>
      </c>
      <c r="I10" s="71">
        <v>9</v>
      </c>
      <c r="J10" s="71">
        <v>10</v>
      </c>
      <c r="K10" s="71">
        <v>11</v>
      </c>
      <c r="L10" s="71">
        <v>12</v>
      </c>
      <c r="M10" s="71">
        <v>13</v>
      </c>
      <c r="N10" s="71">
        <v>14</v>
      </c>
      <c r="O10" s="71">
        <v>15</v>
      </c>
      <c r="P10" s="71">
        <v>16</v>
      </c>
    </row>
    <row r="11" spans="1:16" x14ac:dyDescent="0.25">
      <c r="A11" s="72" t="s">
        <v>149</v>
      </c>
      <c r="B11" s="73"/>
      <c r="C11" s="73"/>
      <c r="D11" s="74" t="s">
        <v>11</v>
      </c>
      <c r="E11" s="75">
        <f>SUM(E12:E32)</f>
        <v>127687891.14</v>
      </c>
      <c r="F11" s="75">
        <f>SUM(F12:F32)</f>
        <v>-1576500</v>
      </c>
      <c r="G11" s="75">
        <f>SUM(G12:G32)</f>
        <v>0</v>
      </c>
      <c r="H11" s="75">
        <f>SUM(H12:H32)</f>
        <v>0</v>
      </c>
      <c r="I11" s="75">
        <f>SUM(E11:F11)</f>
        <v>126111391.14</v>
      </c>
      <c r="J11" s="75">
        <f t="shared" ref="J11:O11" si="0">SUM(J12:J32)</f>
        <v>42204417</v>
      </c>
      <c r="K11" s="75">
        <f t="shared" si="0"/>
        <v>1397000</v>
      </c>
      <c r="L11" s="75">
        <f t="shared" si="0"/>
        <v>0</v>
      </c>
      <c r="M11" s="75">
        <f t="shared" si="0"/>
        <v>1397000</v>
      </c>
      <c r="N11" s="75">
        <f t="shared" si="0"/>
        <v>1397000</v>
      </c>
      <c r="O11" s="75">
        <f t="shared" si="0"/>
        <v>43601417</v>
      </c>
      <c r="P11" s="75">
        <f>SUM(I11+O11)</f>
        <v>169712808.13999999</v>
      </c>
    </row>
    <row r="12" spans="1:16" ht="56.25" x14ac:dyDescent="0.25">
      <c r="A12" s="76" t="s">
        <v>150</v>
      </c>
      <c r="B12" s="76" t="s">
        <v>151</v>
      </c>
      <c r="C12" s="76" t="s">
        <v>152</v>
      </c>
      <c r="D12" s="77" t="s">
        <v>153</v>
      </c>
      <c r="E12" s="78">
        <v>69499934</v>
      </c>
      <c r="F12" s="78"/>
      <c r="G12" s="78"/>
      <c r="H12" s="78"/>
      <c r="I12" s="75">
        <f>SUM(E12:F12)</f>
        <v>69499934</v>
      </c>
      <c r="J12" s="78">
        <v>200000</v>
      </c>
      <c r="K12" s="78"/>
      <c r="L12" s="79"/>
      <c r="M12" s="78"/>
      <c r="N12" s="78"/>
      <c r="O12" s="75">
        <f t="shared" ref="O12:O89" si="1">SUM(J12+K12)</f>
        <v>200000</v>
      </c>
      <c r="P12" s="75">
        <f t="shared" ref="P12:P89" si="2">SUM(I12+O12)</f>
        <v>69699934</v>
      </c>
    </row>
    <row r="13" spans="1:16" x14ac:dyDescent="0.25">
      <c r="A13" s="76" t="s">
        <v>154</v>
      </c>
      <c r="B13" s="76" t="s">
        <v>155</v>
      </c>
      <c r="C13" s="76" t="s">
        <v>156</v>
      </c>
      <c r="D13" s="77" t="s">
        <v>157</v>
      </c>
      <c r="E13" s="78">
        <v>1204000</v>
      </c>
      <c r="F13" s="78"/>
      <c r="G13" s="78"/>
      <c r="H13" s="78"/>
      <c r="I13" s="75">
        <f t="shared" ref="I13:I89" si="3">SUM(E13:F13)</f>
        <v>1204000</v>
      </c>
      <c r="J13" s="78">
        <v>200000</v>
      </c>
      <c r="K13" s="78"/>
      <c r="L13" s="79"/>
      <c r="M13" s="78"/>
      <c r="N13" s="78"/>
      <c r="O13" s="75">
        <f t="shared" si="1"/>
        <v>200000</v>
      </c>
      <c r="P13" s="75">
        <f t="shared" si="2"/>
        <v>1404000</v>
      </c>
    </row>
    <row r="14" spans="1:16" ht="22.5" x14ac:dyDescent="0.25">
      <c r="A14" s="76" t="s">
        <v>158</v>
      </c>
      <c r="B14" s="76">
        <v>1160</v>
      </c>
      <c r="C14" s="76" t="s">
        <v>159</v>
      </c>
      <c r="D14" s="77" t="s">
        <v>160</v>
      </c>
      <c r="E14" s="78">
        <v>3415025</v>
      </c>
      <c r="F14" s="78"/>
      <c r="G14" s="78"/>
      <c r="H14" s="78"/>
      <c r="I14" s="75">
        <f t="shared" si="3"/>
        <v>3415025</v>
      </c>
      <c r="J14" s="78">
        <v>200000</v>
      </c>
      <c r="K14" s="78"/>
      <c r="L14" s="79"/>
      <c r="M14" s="78"/>
      <c r="N14" s="78"/>
      <c r="O14" s="75">
        <f t="shared" si="1"/>
        <v>200000</v>
      </c>
      <c r="P14" s="75">
        <f t="shared" si="2"/>
        <v>3615025</v>
      </c>
    </row>
    <row r="15" spans="1:16" ht="33.75" x14ac:dyDescent="0.25">
      <c r="A15" s="80" t="s">
        <v>161</v>
      </c>
      <c r="B15" s="80">
        <v>1151</v>
      </c>
      <c r="C15" s="80" t="s">
        <v>159</v>
      </c>
      <c r="D15" s="77" t="s">
        <v>162</v>
      </c>
      <c r="E15" s="78">
        <v>751228</v>
      </c>
      <c r="F15" s="78"/>
      <c r="G15" s="78"/>
      <c r="H15" s="78"/>
      <c r="I15" s="75">
        <f t="shared" si="3"/>
        <v>751228</v>
      </c>
      <c r="J15" s="78">
        <v>300000</v>
      </c>
      <c r="K15" s="78"/>
      <c r="L15" s="79"/>
      <c r="M15" s="78"/>
      <c r="N15" s="78"/>
      <c r="O15" s="75">
        <f t="shared" si="1"/>
        <v>300000</v>
      </c>
      <c r="P15" s="75">
        <f t="shared" si="2"/>
        <v>1051228</v>
      </c>
    </row>
    <row r="16" spans="1:16" ht="33.75" x14ac:dyDescent="0.25">
      <c r="A16" s="80" t="s">
        <v>163</v>
      </c>
      <c r="B16" s="80">
        <v>1152</v>
      </c>
      <c r="C16" s="80" t="s">
        <v>159</v>
      </c>
      <c r="D16" s="77" t="s">
        <v>164</v>
      </c>
      <c r="E16" s="78">
        <v>2026900</v>
      </c>
      <c r="F16" s="78"/>
      <c r="G16" s="78"/>
      <c r="H16" s="78"/>
      <c r="I16" s="75">
        <f t="shared" si="3"/>
        <v>2026900</v>
      </c>
      <c r="J16" s="78"/>
      <c r="K16" s="78"/>
      <c r="L16" s="79"/>
      <c r="M16" s="78"/>
      <c r="N16" s="78"/>
      <c r="O16" s="75">
        <f t="shared" si="1"/>
        <v>0</v>
      </c>
      <c r="P16" s="75">
        <f t="shared" si="2"/>
        <v>2026900</v>
      </c>
    </row>
    <row r="17" spans="1:20" ht="22.5" x14ac:dyDescent="0.25">
      <c r="A17" s="80" t="s">
        <v>245</v>
      </c>
      <c r="B17" s="80" t="s">
        <v>244</v>
      </c>
      <c r="C17" s="80" t="s">
        <v>243</v>
      </c>
      <c r="D17" s="77" t="s">
        <v>242</v>
      </c>
      <c r="E17" s="78">
        <v>9207768</v>
      </c>
      <c r="F17" s="78"/>
      <c r="G17" s="78"/>
      <c r="H17" s="78"/>
      <c r="I17" s="75">
        <f t="shared" si="3"/>
        <v>9207768</v>
      </c>
      <c r="J17" s="78"/>
      <c r="K17" s="78"/>
      <c r="L17" s="79"/>
      <c r="M17" s="78"/>
      <c r="N17" s="78"/>
      <c r="O17" s="75">
        <f t="shared" si="1"/>
        <v>0</v>
      </c>
      <c r="P17" s="75">
        <f t="shared" si="2"/>
        <v>9207768</v>
      </c>
      <c r="S17" s="12"/>
    </row>
    <row r="18" spans="1:20" ht="33.75" x14ac:dyDescent="0.25">
      <c r="A18" s="80" t="s">
        <v>165</v>
      </c>
      <c r="B18" s="80">
        <v>2111</v>
      </c>
      <c r="C18" s="80" t="s">
        <v>166</v>
      </c>
      <c r="D18" s="77" t="s">
        <v>167</v>
      </c>
      <c r="E18" s="78">
        <v>1936213</v>
      </c>
      <c r="F18" s="78"/>
      <c r="G18" s="78"/>
      <c r="H18" s="78"/>
      <c r="I18" s="75">
        <f t="shared" si="3"/>
        <v>1936213</v>
      </c>
      <c r="J18" s="78"/>
      <c r="K18" s="78"/>
      <c r="L18" s="79"/>
      <c r="M18" s="78"/>
      <c r="N18" s="78"/>
      <c r="O18" s="75">
        <f t="shared" si="1"/>
        <v>0</v>
      </c>
      <c r="P18" s="75">
        <f t="shared" si="2"/>
        <v>1936213</v>
      </c>
    </row>
    <row r="19" spans="1:20" ht="22.5" x14ac:dyDescent="0.25">
      <c r="A19" s="80" t="s">
        <v>168</v>
      </c>
      <c r="B19" s="80">
        <v>2152</v>
      </c>
      <c r="C19" s="80" t="s">
        <v>169</v>
      </c>
      <c r="D19" s="77" t="s">
        <v>170</v>
      </c>
      <c r="E19" s="78">
        <v>3797000</v>
      </c>
      <c r="F19" s="78"/>
      <c r="G19" s="78"/>
      <c r="H19" s="78"/>
      <c r="I19" s="75">
        <f t="shared" si="3"/>
        <v>3797000</v>
      </c>
      <c r="J19" s="78">
        <v>9575747</v>
      </c>
      <c r="K19" s="78">
        <f>99000</f>
        <v>99000</v>
      </c>
      <c r="L19" s="79"/>
      <c r="M19" s="78">
        <f>99000</f>
        <v>99000</v>
      </c>
      <c r="N19" s="78">
        <f>99000</f>
        <v>99000</v>
      </c>
      <c r="O19" s="75">
        <f t="shared" si="1"/>
        <v>9674747</v>
      </c>
      <c r="P19" s="75">
        <f t="shared" si="2"/>
        <v>13471747</v>
      </c>
    </row>
    <row r="20" spans="1:20" ht="33.75" x14ac:dyDescent="0.25">
      <c r="A20" s="80" t="s">
        <v>171</v>
      </c>
      <c r="B20" s="80">
        <v>3033</v>
      </c>
      <c r="C20" s="80">
        <v>1070</v>
      </c>
      <c r="D20" s="77" t="s">
        <v>172</v>
      </c>
      <c r="E20" s="78">
        <v>1054027</v>
      </c>
      <c r="F20" s="78"/>
      <c r="G20" s="78"/>
      <c r="H20" s="78"/>
      <c r="I20" s="75">
        <f t="shared" si="3"/>
        <v>1054027</v>
      </c>
      <c r="J20" s="78"/>
      <c r="K20" s="78"/>
      <c r="L20" s="79"/>
      <c r="M20" s="78"/>
      <c r="N20" s="78"/>
      <c r="O20" s="75">
        <f t="shared" si="1"/>
        <v>0</v>
      </c>
      <c r="P20" s="75">
        <f t="shared" si="2"/>
        <v>1054027</v>
      </c>
    </row>
    <row r="21" spans="1:20" ht="33.75" x14ac:dyDescent="0.25">
      <c r="A21" s="80" t="s">
        <v>173</v>
      </c>
      <c r="B21" s="80">
        <v>3050</v>
      </c>
      <c r="C21" s="80">
        <v>1070</v>
      </c>
      <c r="D21" s="77" t="s">
        <v>174</v>
      </c>
      <c r="E21" s="78">
        <v>56925</v>
      </c>
      <c r="F21" s="78"/>
      <c r="G21" s="78"/>
      <c r="H21" s="78"/>
      <c r="I21" s="75">
        <f t="shared" si="3"/>
        <v>56925</v>
      </c>
      <c r="J21" s="78"/>
      <c r="K21" s="78"/>
      <c r="L21" s="79"/>
      <c r="M21" s="78"/>
      <c r="N21" s="78"/>
      <c r="O21" s="75">
        <f t="shared" si="1"/>
        <v>0</v>
      </c>
      <c r="P21" s="75">
        <f t="shared" si="2"/>
        <v>56925</v>
      </c>
    </row>
    <row r="22" spans="1:20" ht="22.5" x14ac:dyDescent="0.25">
      <c r="A22" s="80" t="s">
        <v>175</v>
      </c>
      <c r="B22" s="80">
        <v>3090</v>
      </c>
      <c r="C22" s="80">
        <v>1030</v>
      </c>
      <c r="D22" s="77" t="s">
        <v>176</v>
      </c>
      <c r="E22" s="78">
        <f>500000+13420</f>
        <v>513420</v>
      </c>
      <c r="F22" s="78"/>
      <c r="G22" s="78"/>
      <c r="H22" s="78"/>
      <c r="I22" s="75">
        <f t="shared" si="3"/>
        <v>513420</v>
      </c>
      <c r="J22" s="78"/>
      <c r="K22" s="78"/>
      <c r="L22" s="79"/>
      <c r="M22" s="78"/>
      <c r="N22" s="78"/>
      <c r="O22" s="75">
        <f t="shared" si="1"/>
        <v>0</v>
      </c>
      <c r="P22" s="75">
        <f t="shared" si="2"/>
        <v>513420</v>
      </c>
    </row>
    <row r="23" spans="1:20" ht="45" x14ac:dyDescent="0.25">
      <c r="A23" s="80" t="s">
        <v>177</v>
      </c>
      <c r="B23" s="80">
        <v>3104</v>
      </c>
      <c r="C23" s="80">
        <v>1020</v>
      </c>
      <c r="D23" s="77" t="s">
        <v>178</v>
      </c>
      <c r="E23" s="78">
        <v>7615285</v>
      </c>
      <c r="F23" s="78"/>
      <c r="G23" s="78"/>
      <c r="H23" s="78"/>
      <c r="I23" s="75">
        <f t="shared" si="3"/>
        <v>7615285</v>
      </c>
      <c r="J23" s="78">
        <v>1208200</v>
      </c>
      <c r="K23" s="78"/>
      <c r="L23" s="79"/>
      <c r="M23" s="78"/>
      <c r="N23" s="78"/>
      <c r="O23" s="75">
        <f t="shared" si="1"/>
        <v>1208200</v>
      </c>
      <c r="P23" s="75">
        <f t="shared" si="2"/>
        <v>8823485</v>
      </c>
    </row>
    <row r="24" spans="1:20" ht="67.5" x14ac:dyDescent="0.25">
      <c r="A24" s="80" t="s">
        <v>179</v>
      </c>
      <c r="B24" s="80">
        <v>3160</v>
      </c>
      <c r="C24" s="80">
        <v>1010</v>
      </c>
      <c r="D24" s="77" t="s">
        <v>180</v>
      </c>
      <c r="E24" s="78">
        <v>3000000</v>
      </c>
      <c r="F24" s="78"/>
      <c r="G24" s="78"/>
      <c r="H24" s="78"/>
      <c r="I24" s="75">
        <f t="shared" si="3"/>
        <v>3000000</v>
      </c>
      <c r="J24" s="78"/>
      <c r="K24" s="78"/>
      <c r="L24" s="79"/>
      <c r="M24" s="78"/>
      <c r="N24" s="78"/>
      <c r="O24" s="75">
        <f t="shared" si="1"/>
        <v>0</v>
      </c>
      <c r="P24" s="75">
        <f t="shared" si="2"/>
        <v>3000000</v>
      </c>
    </row>
    <row r="25" spans="1:20" ht="56.25" x14ac:dyDescent="0.25">
      <c r="A25" s="57">
        <v>113193</v>
      </c>
      <c r="B25" s="58">
        <v>3193</v>
      </c>
      <c r="C25" s="58">
        <v>1030</v>
      </c>
      <c r="D25" s="59" t="s">
        <v>331</v>
      </c>
      <c r="E25" s="78">
        <v>243798.09</v>
      </c>
      <c r="F25" s="78"/>
      <c r="G25" s="78"/>
      <c r="H25" s="78"/>
      <c r="I25" s="75">
        <f t="shared" si="3"/>
        <v>243798.09</v>
      </c>
      <c r="J25" s="78"/>
      <c r="K25" s="78"/>
      <c r="L25" s="79"/>
      <c r="M25" s="78"/>
      <c r="N25" s="78"/>
      <c r="O25" s="75"/>
      <c r="P25" s="75">
        <f t="shared" si="2"/>
        <v>243798.09</v>
      </c>
      <c r="T25" s="12"/>
    </row>
    <row r="26" spans="1:20" ht="22.5" x14ac:dyDescent="0.25">
      <c r="A26" s="80" t="s">
        <v>29</v>
      </c>
      <c r="B26" s="80">
        <v>3242</v>
      </c>
      <c r="C26" s="80" t="s">
        <v>181</v>
      </c>
      <c r="D26" s="77" t="s">
        <v>12</v>
      </c>
      <c r="E26" s="78">
        <v>12184000</v>
      </c>
      <c r="F26" s="78"/>
      <c r="G26" s="78"/>
      <c r="H26" s="78"/>
      <c r="I26" s="75">
        <f t="shared" si="3"/>
        <v>12184000</v>
      </c>
      <c r="J26" s="78"/>
      <c r="K26" s="78"/>
      <c r="L26" s="79"/>
      <c r="M26" s="78"/>
      <c r="N26" s="78"/>
      <c r="O26" s="75">
        <f t="shared" si="1"/>
        <v>0</v>
      </c>
      <c r="P26" s="75">
        <f t="shared" si="2"/>
        <v>12184000</v>
      </c>
    </row>
    <row r="27" spans="1:20" ht="22.5" x14ac:dyDescent="0.25">
      <c r="A27" s="80" t="s">
        <v>246</v>
      </c>
      <c r="B27" s="80" t="s">
        <v>249</v>
      </c>
      <c r="C27" s="80" t="s">
        <v>250</v>
      </c>
      <c r="D27" s="77" t="s">
        <v>248</v>
      </c>
      <c r="E27" s="78">
        <v>204000</v>
      </c>
      <c r="F27" s="78"/>
      <c r="G27" s="78"/>
      <c r="H27" s="78"/>
      <c r="I27" s="75">
        <f t="shared" si="3"/>
        <v>204000</v>
      </c>
      <c r="J27" s="78">
        <v>600000</v>
      </c>
      <c r="K27" s="78"/>
      <c r="L27" s="79"/>
      <c r="M27" s="78"/>
      <c r="N27" s="78"/>
      <c r="O27" s="75">
        <f t="shared" si="1"/>
        <v>600000</v>
      </c>
      <c r="P27" s="75">
        <f t="shared" si="2"/>
        <v>804000</v>
      </c>
    </row>
    <row r="28" spans="1:20" ht="22.5" x14ac:dyDescent="0.25">
      <c r="A28" s="80" t="s">
        <v>30</v>
      </c>
      <c r="B28" s="80">
        <v>7370</v>
      </c>
      <c r="C28" s="80" t="s">
        <v>182</v>
      </c>
      <c r="D28" s="77" t="s">
        <v>15</v>
      </c>
      <c r="E28" s="78">
        <v>7553624</v>
      </c>
      <c r="F28" s="82">
        <f>1536000-3112500</f>
        <v>-1576500</v>
      </c>
      <c r="G28" s="78"/>
      <c r="H28" s="78"/>
      <c r="I28" s="75">
        <f t="shared" si="3"/>
        <v>5977124</v>
      </c>
      <c r="J28" s="78">
        <v>21185470</v>
      </c>
      <c r="K28" s="78">
        <f>104000</f>
        <v>104000</v>
      </c>
      <c r="L28" s="79"/>
      <c r="M28" s="78">
        <f>104000</f>
        <v>104000</v>
      </c>
      <c r="N28" s="78">
        <f>104000</f>
        <v>104000</v>
      </c>
      <c r="O28" s="75">
        <f t="shared" si="1"/>
        <v>21289470</v>
      </c>
      <c r="P28" s="75">
        <f t="shared" si="2"/>
        <v>27266594</v>
      </c>
    </row>
    <row r="29" spans="1:20" x14ac:dyDescent="0.25">
      <c r="A29" s="80" t="s">
        <v>247</v>
      </c>
      <c r="B29" s="80" t="s">
        <v>253</v>
      </c>
      <c r="C29" s="80" t="s">
        <v>252</v>
      </c>
      <c r="D29" s="77" t="s">
        <v>251</v>
      </c>
      <c r="E29" s="78">
        <v>236000</v>
      </c>
      <c r="F29" s="78"/>
      <c r="G29" s="78"/>
      <c r="H29" s="78"/>
      <c r="I29" s="75">
        <f t="shared" si="3"/>
        <v>236000</v>
      </c>
      <c r="J29" s="78">
        <v>580000</v>
      </c>
      <c r="K29" s="78"/>
      <c r="L29" s="79"/>
      <c r="M29" s="78"/>
      <c r="N29" s="78"/>
      <c r="O29" s="75">
        <f t="shared" si="1"/>
        <v>580000</v>
      </c>
      <c r="P29" s="75">
        <f t="shared" si="2"/>
        <v>816000</v>
      </c>
    </row>
    <row r="30" spans="1:20" ht="22.5" x14ac:dyDescent="0.25">
      <c r="A30" s="80" t="s">
        <v>183</v>
      </c>
      <c r="B30" s="80">
        <v>7693</v>
      </c>
      <c r="C30" s="80" t="s">
        <v>182</v>
      </c>
      <c r="D30" s="81" t="s">
        <v>184</v>
      </c>
      <c r="E30" s="78">
        <v>1078744.05</v>
      </c>
      <c r="F30" s="78"/>
      <c r="G30" s="78"/>
      <c r="H30" s="78"/>
      <c r="I30" s="75">
        <f t="shared" si="3"/>
        <v>1078744.05</v>
      </c>
      <c r="J30" s="78"/>
      <c r="K30" s="78"/>
      <c r="L30" s="79"/>
      <c r="M30" s="78"/>
      <c r="N30" s="78"/>
      <c r="O30" s="75">
        <f t="shared" si="1"/>
        <v>0</v>
      </c>
      <c r="P30" s="75">
        <f t="shared" si="2"/>
        <v>1078744.05</v>
      </c>
    </row>
    <row r="31" spans="1:20" ht="33.75" x14ac:dyDescent="0.25">
      <c r="A31" s="80" t="s">
        <v>347</v>
      </c>
      <c r="B31" s="80" t="s">
        <v>345</v>
      </c>
      <c r="C31" s="80" t="s">
        <v>346</v>
      </c>
      <c r="D31" s="81" t="s">
        <v>342</v>
      </c>
      <c r="E31" s="78">
        <v>300000</v>
      </c>
      <c r="F31" s="78"/>
      <c r="G31" s="78"/>
      <c r="H31" s="78"/>
      <c r="I31" s="75">
        <f t="shared" si="3"/>
        <v>300000</v>
      </c>
      <c r="J31" s="78"/>
      <c r="K31" s="78"/>
      <c r="L31" s="79"/>
      <c r="M31" s="78"/>
      <c r="N31" s="78"/>
      <c r="O31" s="75">
        <f t="shared" si="1"/>
        <v>0</v>
      </c>
      <c r="P31" s="75">
        <f t="shared" si="2"/>
        <v>300000</v>
      </c>
    </row>
    <row r="32" spans="1:20" ht="33.75" x14ac:dyDescent="0.25">
      <c r="A32" s="57">
        <v>119800</v>
      </c>
      <c r="B32" s="58">
        <v>9800</v>
      </c>
      <c r="C32" s="61">
        <v>180</v>
      </c>
      <c r="D32" s="59" t="s">
        <v>343</v>
      </c>
      <c r="E32" s="78">
        <v>1810000</v>
      </c>
      <c r="F32" s="78"/>
      <c r="G32" s="78"/>
      <c r="H32" s="78"/>
      <c r="I32" s="75">
        <f t="shared" si="3"/>
        <v>1810000</v>
      </c>
      <c r="J32" s="78">
        <v>8155000</v>
      </c>
      <c r="K32" s="78">
        <f>1194000</f>
        <v>1194000</v>
      </c>
      <c r="L32" s="79"/>
      <c r="M32" s="78">
        <f>1194000</f>
        <v>1194000</v>
      </c>
      <c r="N32" s="78">
        <f>1194000</f>
        <v>1194000</v>
      </c>
      <c r="O32" s="75">
        <f t="shared" si="1"/>
        <v>9349000</v>
      </c>
      <c r="P32" s="75">
        <f>SUM(I32+O32)</f>
        <v>11159000</v>
      </c>
    </row>
    <row r="33" spans="1:19" x14ac:dyDescent="0.25">
      <c r="A33" s="72" t="s">
        <v>185</v>
      </c>
      <c r="B33" s="73"/>
      <c r="C33" s="73"/>
      <c r="D33" s="74" t="s">
        <v>21</v>
      </c>
      <c r="E33" s="82">
        <f>SUM(E34:E48)</f>
        <v>342679662</v>
      </c>
      <c r="F33" s="82">
        <f>SUM(F34:F48)</f>
        <v>75000</v>
      </c>
      <c r="G33" s="82">
        <f t="shared" ref="G33:O33" si="4">SUM(G34:G48)</f>
        <v>0</v>
      </c>
      <c r="H33" s="82">
        <f t="shared" si="4"/>
        <v>0</v>
      </c>
      <c r="I33" s="82">
        <f t="shared" si="4"/>
        <v>342754662</v>
      </c>
      <c r="J33" s="82">
        <f t="shared" si="4"/>
        <v>27066250</v>
      </c>
      <c r="K33" s="82">
        <f t="shared" si="4"/>
        <v>0</v>
      </c>
      <c r="L33" s="82">
        <f t="shared" si="4"/>
        <v>0</v>
      </c>
      <c r="M33" s="82">
        <f t="shared" si="4"/>
        <v>0</v>
      </c>
      <c r="N33" s="82">
        <f t="shared" si="4"/>
        <v>0</v>
      </c>
      <c r="O33" s="82">
        <f t="shared" si="4"/>
        <v>27066250</v>
      </c>
      <c r="P33" s="75">
        <f t="shared" si="2"/>
        <v>369820912</v>
      </c>
    </row>
    <row r="34" spans="1:19" ht="33.75" x14ac:dyDescent="0.25">
      <c r="A34" s="80" t="s">
        <v>186</v>
      </c>
      <c r="B34" s="80" t="s">
        <v>187</v>
      </c>
      <c r="C34" s="80" t="s">
        <v>152</v>
      </c>
      <c r="D34" s="77" t="s">
        <v>188</v>
      </c>
      <c r="E34" s="78">
        <v>3404391</v>
      </c>
      <c r="F34" s="78"/>
      <c r="G34" s="78"/>
      <c r="H34" s="78"/>
      <c r="I34" s="75">
        <f t="shared" si="3"/>
        <v>3404391</v>
      </c>
      <c r="J34" s="78"/>
      <c r="K34" s="78"/>
      <c r="L34" s="79"/>
      <c r="M34" s="78"/>
      <c r="N34" s="78"/>
      <c r="O34" s="75">
        <f t="shared" si="1"/>
        <v>0</v>
      </c>
      <c r="P34" s="75">
        <f t="shared" si="2"/>
        <v>3404391</v>
      </c>
    </row>
    <row r="35" spans="1:19" x14ac:dyDescent="0.25">
      <c r="A35" s="80" t="s">
        <v>189</v>
      </c>
      <c r="B35" s="80">
        <v>1010</v>
      </c>
      <c r="C35" s="80" t="s">
        <v>190</v>
      </c>
      <c r="D35" s="77" t="s">
        <v>191</v>
      </c>
      <c r="E35" s="78">
        <v>66676461</v>
      </c>
      <c r="F35" s="78"/>
      <c r="G35" s="78"/>
      <c r="H35" s="78"/>
      <c r="I35" s="75">
        <f t="shared" si="3"/>
        <v>66676461</v>
      </c>
      <c r="J35" s="79">
        <v>3693000</v>
      </c>
      <c r="K35" s="78"/>
      <c r="L35" s="79"/>
      <c r="M35" s="78"/>
      <c r="N35" s="78"/>
      <c r="O35" s="75">
        <f t="shared" si="1"/>
        <v>3693000</v>
      </c>
      <c r="P35" s="75">
        <f t="shared" si="2"/>
        <v>70369461</v>
      </c>
    </row>
    <row r="36" spans="1:19" ht="33.75" x14ac:dyDescent="0.25">
      <c r="A36" s="80" t="s">
        <v>192</v>
      </c>
      <c r="B36" s="80">
        <v>1021</v>
      </c>
      <c r="C36" s="80" t="s">
        <v>193</v>
      </c>
      <c r="D36" s="77" t="s">
        <v>229</v>
      </c>
      <c r="E36" s="83">
        <v>115870454</v>
      </c>
      <c r="F36" s="83">
        <f>55000</f>
        <v>55000</v>
      </c>
      <c r="G36" s="78"/>
      <c r="H36" s="78"/>
      <c r="I36" s="75">
        <f>SUM(E36:F36)</f>
        <v>115925454</v>
      </c>
      <c r="J36" s="79">
        <v>9774100</v>
      </c>
      <c r="K36" s="79"/>
      <c r="L36" s="79"/>
      <c r="M36" s="79"/>
      <c r="N36" s="79"/>
      <c r="O36" s="75">
        <f>SUM(J36+K36)</f>
        <v>9774100</v>
      </c>
      <c r="P36" s="75">
        <f>SUM(I36+O36)</f>
        <v>125699554</v>
      </c>
    </row>
    <row r="37" spans="1:19" ht="33.75" x14ac:dyDescent="0.25">
      <c r="A37" s="80" t="s">
        <v>194</v>
      </c>
      <c r="B37" s="80" t="s">
        <v>195</v>
      </c>
      <c r="C37" s="84">
        <v>921</v>
      </c>
      <c r="D37" s="81" t="s">
        <v>196</v>
      </c>
      <c r="E37" s="83">
        <v>6515639</v>
      </c>
      <c r="F37" s="83"/>
      <c r="G37" s="78"/>
      <c r="H37" s="78"/>
      <c r="I37" s="75">
        <f t="shared" si="3"/>
        <v>6515639</v>
      </c>
      <c r="J37" s="78">
        <f>100000+140300</f>
        <v>240300</v>
      </c>
      <c r="K37" s="78"/>
      <c r="L37" s="79"/>
      <c r="M37" s="78"/>
      <c r="N37" s="78"/>
      <c r="O37" s="75">
        <f t="shared" si="1"/>
        <v>240300</v>
      </c>
      <c r="P37" s="75">
        <f t="shared" si="2"/>
        <v>6755939</v>
      </c>
    </row>
    <row r="38" spans="1:19" ht="33.75" x14ac:dyDescent="0.25">
      <c r="A38" s="80" t="s">
        <v>197</v>
      </c>
      <c r="B38" s="85">
        <v>1031</v>
      </c>
      <c r="C38" s="85">
        <v>921</v>
      </c>
      <c r="D38" s="77" t="s">
        <v>318</v>
      </c>
      <c r="E38" s="83">
        <v>129546700</v>
      </c>
      <c r="F38" s="83"/>
      <c r="G38" s="78"/>
      <c r="H38" s="78"/>
      <c r="I38" s="75">
        <f t="shared" si="3"/>
        <v>129546700</v>
      </c>
      <c r="J38" s="78"/>
      <c r="K38" s="78"/>
      <c r="L38" s="79"/>
      <c r="M38" s="78"/>
      <c r="N38" s="78"/>
      <c r="O38" s="75">
        <f t="shared" si="1"/>
        <v>0</v>
      </c>
      <c r="P38" s="75">
        <f t="shared" si="2"/>
        <v>129546700</v>
      </c>
    </row>
    <row r="39" spans="1:19" ht="33.75" x14ac:dyDescent="0.25">
      <c r="A39" s="76" t="s">
        <v>198</v>
      </c>
      <c r="B39" s="76">
        <v>1070</v>
      </c>
      <c r="C39" s="76" t="s">
        <v>199</v>
      </c>
      <c r="D39" s="77" t="s">
        <v>200</v>
      </c>
      <c r="E39" s="83">
        <v>5176335</v>
      </c>
      <c r="F39" s="83"/>
      <c r="G39" s="78"/>
      <c r="H39" s="78"/>
      <c r="I39" s="75">
        <f t="shared" si="3"/>
        <v>5176335</v>
      </c>
      <c r="J39" s="78"/>
      <c r="K39" s="78"/>
      <c r="L39" s="79"/>
      <c r="M39" s="78"/>
      <c r="N39" s="78"/>
      <c r="O39" s="75">
        <f t="shared" si="1"/>
        <v>0</v>
      </c>
      <c r="P39" s="75">
        <f t="shared" si="2"/>
        <v>5176335</v>
      </c>
      <c r="S39" s="12"/>
    </row>
    <row r="40" spans="1:19" ht="22.5" x14ac:dyDescent="0.25">
      <c r="A40" s="76" t="s">
        <v>201</v>
      </c>
      <c r="B40" s="76">
        <v>1141</v>
      </c>
      <c r="C40" s="76" t="s">
        <v>159</v>
      </c>
      <c r="D40" s="77" t="s">
        <v>202</v>
      </c>
      <c r="E40" s="78">
        <v>4034582</v>
      </c>
      <c r="F40" s="78"/>
      <c r="G40" s="78"/>
      <c r="H40" s="78"/>
      <c r="I40" s="75">
        <f t="shared" si="3"/>
        <v>4034582</v>
      </c>
      <c r="J40" s="79"/>
      <c r="K40" s="78"/>
      <c r="L40" s="79"/>
      <c r="M40" s="78"/>
      <c r="N40" s="78"/>
      <c r="O40" s="75">
        <f t="shared" si="1"/>
        <v>0</v>
      </c>
      <c r="P40" s="75">
        <f t="shared" si="2"/>
        <v>4034582</v>
      </c>
    </row>
    <row r="41" spans="1:19" x14ac:dyDescent="0.25">
      <c r="A41" s="76" t="s">
        <v>203</v>
      </c>
      <c r="B41" s="76">
        <v>1142</v>
      </c>
      <c r="C41" s="76" t="s">
        <v>159</v>
      </c>
      <c r="D41" s="77" t="s">
        <v>204</v>
      </c>
      <c r="E41" s="78">
        <v>1091000</v>
      </c>
      <c r="F41" s="78">
        <f>20000</f>
        <v>20000</v>
      </c>
      <c r="G41" s="78"/>
      <c r="H41" s="78"/>
      <c r="I41" s="75">
        <f t="shared" si="3"/>
        <v>1111000</v>
      </c>
      <c r="J41" s="78">
        <v>131000</v>
      </c>
      <c r="K41" s="78"/>
      <c r="L41" s="79"/>
      <c r="M41" s="78"/>
      <c r="N41" s="78"/>
      <c r="O41" s="75">
        <f t="shared" si="1"/>
        <v>131000</v>
      </c>
      <c r="P41" s="75">
        <f t="shared" si="2"/>
        <v>1242000</v>
      </c>
    </row>
    <row r="42" spans="1:19" ht="67.5" x14ac:dyDescent="0.25">
      <c r="A42" s="76" t="s">
        <v>353</v>
      </c>
      <c r="B42" s="76" t="s">
        <v>351</v>
      </c>
      <c r="C42" s="76" t="s">
        <v>159</v>
      </c>
      <c r="D42" s="77" t="s">
        <v>352</v>
      </c>
      <c r="E42" s="78"/>
      <c r="F42" s="78"/>
      <c r="G42" s="78"/>
      <c r="H42" s="78"/>
      <c r="I42" s="75">
        <f t="shared" si="3"/>
        <v>0</v>
      </c>
      <c r="J42" s="78">
        <v>612850</v>
      </c>
      <c r="K42" s="78"/>
      <c r="L42" s="79"/>
      <c r="M42" s="78"/>
      <c r="N42" s="78"/>
      <c r="O42" s="75">
        <f t="shared" si="1"/>
        <v>612850</v>
      </c>
      <c r="P42" s="75">
        <f t="shared" si="2"/>
        <v>612850</v>
      </c>
    </row>
    <row r="43" spans="1:19" ht="67.5" x14ac:dyDescent="0.25">
      <c r="A43" s="76" t="s">
        <v>308</v>
      </c>
      <c r="B43" s="76" t="s">
        <v>309</v>
      </c>
      <c r="C43" s="76" t="s">
        <v>159</v>
      </c>
      <c r="D43" s="77" t="s">
        <v>310</v>
      </c>
      <c r="E43" s="78"/>
      <c r="F43" s="78"/>
      <c r="G43" s="78"/>
      <c r="H43" s="78"/>
      <c r="I43" s="75">
        <f t="shared" si="3"/>
        <v>0</v>
      </c>
      <c r="J43" s="78">
        <v>2451400</v>
      </c>
      <c r="K43" s="78"/>
      <c r="L43" s="79"/>
      <c r="M43" s="78"/>
      <c r="N43" s="78"/>
      <c r="O43" s="75">
        <f t="shared" si="1"/>
        <v>2451400</v>
      </c>
      <c r="P43" s="75">
        <f t="shared" si="2"/>
        <v>2451400</v>
      </c>
    </row>
    <row r="44" spans="1:19" ht="67.5" x14ac:dyDescent="0.25">
      <c r="A44" s="76" t="s">
        <v>305</v>
      </c>
      <c r="B44" s="76" t="s">
        <v>306</v>
      </c>
      <c r="C44" s="76" t="s">
        <v>159</v>
      </c>
      <c r="D44" s="77" t="s">
        <v>307</v>
      </c>
      <c r="E44" s="78">
        <v>839300</v>
      </c>
      <c r="F44" s="78"/>
      <c r="G44" s="78"/>
      <c r="H44" s="78"/>
      <c r="I44" s="75">
        <f t="shared" si="3"/>
        <v>839300</v>
      </c>
      <c r="J44" s="78"/>
      <c r="K44" s="78"/>
      <c r="L44" s="79"/>
      <c r="M44" s="78"/>
      <c r="N44" s="78"/>
      <c r="O44" s="75">
        <f t="shared" si="1"/>
        <v>0</v>
      </c>
      <c r="P44" s="75">
        <f t="shared" si="2"/>
        <v>839300</v>
      </c>
    </row>
    <row r="45" spans="1:19" ht="45" x14ac:dyDescent="0.25">
      <c r="A45" s="57">
        <v>611403</v>
      </c>
      <c r="B45" s="58">
        <v>1403</v>
      </c>
      <c r="C45" s="61"/>
      <c r="D45" s="86" t="s">
        <v>317</v>
      </c>
      <c r="E45" s="78"/>
      <c r="F45" s="78"/>
      <c r="G45" s="78"/>
      <c r="H45" s="78"/>
      <c r="I45" s="75">
        <f t="shared" si="3"/>
        <v>0</v>
      </c>
      <c r="J45" s="78">
        <v>5273600</v>
      </c>
      <c r="K45" s="78"/>
      <c r="L45" s="79"/>
      <c r="M45" s="78"/>
      <c r="N45" s="78"/>
      <c r="O45" s="75">
        <f t="shared" si="1"/>
        <v>5273600</v>
      </c>
      <c r="P45" s="75">
        <f t="shared" si="2"/>
        <v>5273600</v>
      </c>
    </row>
    <row r="46" spans="1:19" ht="45" x14ac:dyDescent="0.25">
      <c r="A46" s="76" t="s">
        <v>312</v>
      </c>
      <c r="B46" s="76" t="s">
        <v>313</v>
      </c>
      <c r="C46" s="76" t="s">
        <v>159</v>
      </c>
      <c r="D46" s="77" t="s">
        <v>311</v>
      </c>
      <c r="E46" s="78">
        <v>9504800</v>
      </c>
      <c r="F46" s="78"/>
      <c r="G46" s="78"/>
      <c r="H46" s="78"/>
      <c r="I46" s="75">
        <f t="shared" si="3"/>
        <v>9504800</v>
      </c>
      <c r="J46" s="78"/>
      <c r="K46" s="78"/>
      <c r="L46" s="79"/>
      <c r="M46" s="78"/>
      <c r="N46" s="78"/>
      <c r="O46" s="75">
        <f t="shared" si="1"/>
        <v>0</v>
      </c>
      <c r="P46" s="75">
        <f t="shared" si="2"/>
        <v>9504800</v>
      </c>
    </row>
    <row r="47" spans="1:19" x14ac:dyDescent="0.25">
      <c r="A47" s="80" t="s">
        <v>379</v>
      </c>
      <c r="B47" s="80" t="s">
        <v>253</v>
      </c>
      <c r="C47" s="80" t="s">
        <v>252</v>
      </c>
      <c r="D47" s="77" t="s">
        <v>251</v>
      </c>
      <c r="E47" s="78"/>
      <c r="F47" s="78"/>
      <c r="G47" s="78"/>
      <c r="H47" s="78"/>
      <c r="I47" s="75">
        <f t="shared" ref="I47" si="5">SUM(E47:F47)</f>
        <v>0</v>
      </c>
      <c r="J47" s="78">
        <v>1200000</v>
      </c>
      <c r="K47" s="78"/>
      <c r="L47" s="79"/>
      <c r="M47" s="78"/>
      <c r="N47" s="78"/>
      <c r="O47" s="75">
        <f t="shared" ref="O47" si="6">SUM(J47+K47)</f>
        <v>1200000</v>
      </c>
      <c r="P47" s="75">
        <f t="shared" ref="P47" si="7">SUM(I47+O47)</f>
        <v>1200000</v>
      </c>
    </row>
    <row r="48" spans="1:19" x14ac:dyDescent="0.25">
      <c r="A48" s="62" t="s">
        <v>349</v>
      </c>
      <c r="B48" s="58">
        <v>9770</v>
      </c>
      <c r="C48" s="61">
        <v>180</v>
      </c>
      <c r="D48" s="59" t="s">
        <v>344</v>
      </c>
      <c r="E48" s="78">
        <v>20000</v>
      </c>
      <c r="F48" s="78"/>
      <c r="G48" s="78"/>
      <c r="H48" s="78"/>
      <c r="I48" s="75">
        <f t="shared" si="3"/>
        <v>20000</v>
      </c>
      <c r="J48" s="78">
        <v>3690000</v>
      </c>
      <c r="K48" s="78"/>
      <c r="L48" s="79"/>
      <c r="M48" s="78"/>
      <c r="N48" s="78"/>
      <c r="O48" s="75">
        <f t="shared" si="1"/>
        <v>3690000</v>
      </c>
      <c r="P48" s="75">
        <f t="shared" si="2"/>
        <v>3710000</v>
      </c>
    </row>
    <row r="49" spans="1:16" x14ac:dyDescent="0.25">
      <c r="A49" s="87" t="s">
        <v>205</v>
      </c>
      <c r="B49" s="88"/>
      <c r="C49" s="88"/>
      <c r="D49" s="74" t="s">
        <v>22</v>
      </c>
      <c r="E49" s="82">
        <f t="shared" ref="E49:N49" si="8">SUM(E50:E52)</f>
        <v>3050491</v>
      </c>
      <c r="F49" s="82">
        <f t="shared" si="8"/>
        <v>0</v>
      </c>
      <c r="G49" s="82">
        <f t="shared" si="8"/>
        <v>0</v>
      </c>
      <c r="H49" s="82">
        <f t="shared" si="8"/>
        <v>0</v>
      </c>
      <c r="I49" s="75">
        <f t="shared" si="3"/>
        <v>3050491</v>
      </c>
      <c r="J49" s="82">
        <f t="shared" si="8"/>
        <v>27000</v>
      </c>
      <c r="K49" s="82">
        <f t="shared" si="8"/>
        <v>0</v>
      </c>
      <c r="L49" s="82">
        <f t="shared" si="8"/>
        <v>0</v>
      </c>
      <c r="M49" s="82">
        <f t="shared" si="8"/>
        <v>0</v>
      </c>
      <c r="N49" s="82">
        <f t="shared" si="8"/>
        <v>0</v>
      </c>
      <c r="O49" s="75">
        <f t="shared" si="1"/>
        <v>27000</v>
      </c>
      <c r="P49" s="75">
        <f t="shared" si="2"/>
        <v>3077491</v>
      </c>
    </row>
    <row r="50" spans="1:16" ht="33.75" x14ac:dyDescent="0.25">
      <c r="A50" s="76" t="s">
        <v>206</v>
      </c>
      <c r="B50" s="76" t="s">
        <v>187</v>
      </c>
      <c r="C50" s="76" t="s">
        <v>152</v>
      </c>
      <c r="D50" s="77" t="s">
        <v>188</v>
      </c>
      <c r="E50" s="78">
        <v>1509071</v>
      </c>
      <c r="F50" s="78"/>
      <c r="G50" s="78"/>
      <c r="H50" s="78"/>
      <c r="I50" s="75">
        <f t="shared" si="3"/>
        <v>1509071</v>
      </c>
      <c r="J50" s="78">
        <v>27000</v>
      </c>
      <c r="K50" s="78"/>
      <c r="L50" s="79"/>
      <c r="M50" s="78"/>
      <c r="N50" s="78"/>
      <c r="O50" s="75">
        <f t="shared" si="1"/>
        <v>27000</v>
      </c>
      <c r="P50" s="75">
        <f t="shared" si="2"/>
        <v>1536071</v>
      </c>
    </row>
    <row r="51" spans="1:16" ht="22.5" x14ac:dyDescent="0.25">
      <c r="A51" s="89" t="s">
        <v>207</v>
      </c>
      <c r="B51" s="89">
        <v>3112</v>
      </c>
      <c r="C51" s="89">
        <v>1040</v>
      </c>
      <c r="D51" s="90" t="s">
        <v>31</v>
      </c>
      <c r="E51" s="78">
        <f>93000+504580</f>
        <v>597580</v>
      </c>
      <c r="F51" s="78"/>
      <c r="G51" s="78"/>
      <c r="H51" s="78"/>
      <c r="I51" s="75">
        <f t="shared" si="3"/>
        <v>597580</v>
      </c>
      <c r="J51" s="78"/>
      <c r="K51" s="78"/>
      <c r="L51" s="79"/>
      <c r="M51" s="78"/>
      <c r="N51" s="78"/>
      <c r="O51" s="75">
        <f t="shared" si="1"/>
        <v>0</v>
      </c>
      <c r="P51" s="75">
        <f t="shared" si="2"/>
        <v>597580</v>
      </c>
    </row>
    <row r="52" spans="1:16" ht="56.25" x14ac:dyDescent="0.25">
      <c r="A52" s="76" t="s">
        <v>208</v>
      </c>
      <c r="B52" s="76">
        <v>3133</v>
      </c>
      <c r="C52" s="76">
        <v>1040</v>
      </c>
      <c r="D52" s="77" t="s">
        <v>334</v>
      </c>
      <c r="E52" s="78">
        <v>943840</v>
      </c>
      <c r="F52" s="78"/>
      <c r="G52" s="78"/>
      <c r="H52" s="78"/>
      <c r="I52" s="75">
        <f t="shared" si="3"/>
        <v>943840</v>
      </c>
      <c r="J52" s="78"/>
      <c r="K52" s="78"/>
      <c r="L52" s="79"/>
      <c r="M52" s="78"/>
      <c r="N52" s="78"/>
      <c r="O52" s="75">
        <f t="shared" si="1"/>
        <v>0</v>
      </c>
      <c r="P52" s="75">
        <f t="shared" si="2"/>
        <v>943840</v>
      </c>
    </row>
    <row r="53" spans="1:16" x14ac:dyDescent="0.25">
      <c r="A53" s="87">
        <v>10</v>
      </c>
      <c r="B53" s="88"/>
      <c r="C53" s="88"/>
      <c r="D53" s="74" t="s">
        <v>23</v>
      </c>
      <c r="E53" s="82">
        <f>SUM(E54:E61)</f>
        <v>50127546</v>
      </c>
      <c r="F53" s="82">
        <f>SUM(F54:F61)</f>
        <v>23000</v>
      </c>
      <c r="G53" s="82">
        <f>SUM(G54:G61)</f>
        <v>0</v>
      </c>
      <c r="H53" s="82">
        <f>SUM(H54:H61)</f>
        <v>0</v>
      </c>
      <c r="I53" s="75">
        <f t="shared" si="3"/>
        <v>50150546</v>
      </c>
      <c r="J53" s="82">
        <f>SUM(J54:J61)</f>
        <v>3289558</v>
      </c>
      <c r="K53" s="82">
        <f>SUM(K54:K61)</f>
        <v>0</v>
      </c>
      <c r="L53" s="82">
        <f>SUM(L54:L61)</f>
        <v>0</v>
      </c>
      <c r="M53" s="82">
        <f>SUM(M54:M61)</f>
        <v>0</v>
      </c>
      <c r="N53" s="82">
        <f>SUM(N54:N61)</f>
        <v>0</v>
      </c>
      <c r="O53" s="75">
        <f t="shared" si="1"/>
        <v>3289558</v>
      </c>
      <c r="P53" s="75">
        <f t="shared" si="2"/>
        <v>53440104</v>
      </c>
    </row>
    <row r="54" spans="1:16" ht="33.75" x14ac:dyDescent="0.25">
      <c r="A54" s="76">
        <v>1010160</v>
      </c>
      <c r="B54" s="76" t="s">
        <v>187</v>
      </c>
      <c r="C54" s="76" t="s">
        <v>152</v>
      </c>
      <c r="D54" s="77" t="s">
        <v>188</v>
      </c>
      <c r="E54" s="78">
        <v>1758613</v>
      </c>
      <c r="F54" s="78"/>
      <c r="G54" s="78"/>
      <c r="H54" s="78"/>
      <c r="I54" s="75">
        <f t="shared" si="3"/>
        <v>1758613</v>
      </c>
      <c r="J54" s="78"/>
      <c r="K54" s="78"/>
      <c r="L54" s="79"/>
      <c r="M54" s="78"/>
      <c r="N54" s="78"/>
      <c r="O54" s="75">
        <f t="shared" si="1"/>
        <v>0</v>
      </c>
      <c r="P54" s="75">
        <f t="shared" si="2"/>
        <v>1758613</v>
      </c>
    </row>
    <row r="55" spans="1:16" ht="22.5" x14ac:dyDescent="0.25">
      <c r="A55" s="76">
        <v>1011080</v>
      </c>
      <c r="B55" s="76">
        <v>1080</v>
      </c>
      <c r="C55" s="76" t="s">
        <v>199</v>
      </c>
      <c r="D55" s="77" t="s">
        <v>209</v>
      </c>
      <c r="E55" s="78">
        <v>18326065</v>
      </c>
      <c r="F55" s="78"/>
      <c r="G55" s="78"/>
      <c r="H55" s="78"/>
      <c r="I55" s="75">
        <f t="shared" si="3"/>
        <v>18326065</v>
      </c>
      <c r="J55" s="78">
        <f>330000+1276040</f>
        <v>1606040</v>
      </c>
      <c r="K55" s="78"/>
      <c r="L55" s="78"/>
      <c r="M55" s="78"/>
      <c r="N55" s="78"/>
      <c r="O55" s="75">
        <f t="shared" si="1"/>
        <v>1606040</v>
      </c>
      <c r="P55" s="75">
        <f t="shared" si="2"/>
        <v>19932105</v>
      </c>
    </row>
    <row r="56" spans="1:16" x14ac:dyDescent="0.25">
      <c r="A56" s="76" t="s">
        <v>372</v>
      </c>
      <c r="B56" s="76">
        <v>4030</v>
      </c>
      <c r="C56" s="76" t="s">
        <v>210</v>
      </c>
      <c r="D56" s="77" t="s">
        <v>211</v>
      </c>
      <c r="E56" s="78">
        <v>10679074</v>
      </c>
      <c r="F56" s="78"/>
      <c r="G56" s="78"/>
      <c r="H56" s="78"/>
      <c r="I56" s="75">
        <f t="shared" si="3"/>
        <v>10679074</v>
      </c>
      <c r="J56" s="79">
        <v>528000</v>
      </c>
      <c r="K56" s="79"/>
      <c r="L56" s="79"/>
      <c r="M56" s="79"/>
      <c r="N56" s="79"/>
      <c r="O56" s="75">
        <f t="shared" si="1"/>
        <v>528000</v>
      </c>
      <c r="P56" s="75">
        <f t="shared" si="2"/>
        <v>11207074</v>
      </c>
    </row>
    <row r="57" spans="1:16" x14ac:dyDescent="0.25">
      <c r="A57" s="76">
        <v>1014040</v>
      </c>
      <c r="B57" s="76">
        <v>4040</v>
      </c>
      <c r="C57" s="76" t="s">
        <v>210</v>
      </c>
      <c r="D57" s="77" t="s">
        <v>212</v>
      </c>
      <c r="E57" s="78">
        <v>2997250</v>
      </c>
      <c r="F57" s="78"/>
      <c r="G57" s="78"/>
      <c r="H57" s="78"/>
      <c r="I57" s="75">
        <f t="shared" si="3"/>
        <v>2997250</v>
      </c>
      <c r="J57" s="78">
        <v>80000</v>
      </c>
      <c r="K57" s="78"/>
      <c r="L57" s="78"/>
      <c r="M57" s="78"/>
      <c r="N57" s="78"/>
      <c r="O57" s="75">
        <f t="shared" si="1"/>
        <v>80000</v>
      </c>
      <c r="P57" s="75">
        <f t="shared" si="2"/>
        <v>3077250</v>
      </c>
    </row>
    <row r="58" spans="1:16" ht="33.75" x14ac:dyDescent="0.25">
      <c r="A58" s="80">
        <v>1014060</v>
      </c>
      <c r="B58" s="80">
        <v>4060</v>
      </c>
      <c r="C58" s="80" t="s">
        <v>213</v>
      </c>
      <c r="D58" s="77" t="s">
        <v>214</v>
      </c>
      <c r="E58" s="78">
        <v>14187734</v>
      </c>
      <c r="F58" s="78"/>
      <c r="G58" s="78"/>
      <c r="H58" s="78"/>
      <c r="I58" s="75">
        <f t="shared" si="3"/>
        <v>14187734</v>
      </c>
      <c r="J58" s="78">
        <v>1025518</v>
      </c>
      <c r="K58" s="78"/>
      <c r="L58" s="78"/>
      <c r="M58" s="78"/>
      <c r="N58" s="78"/>
      <c r="O58" s="75">
        <f t="shared" si="1"/>
        <v>1025518</v>
      </c>
      <c r="P58" s="75">
        <f t="shared" si="2"/>
        <v>15213252</v>
      </c>
    </row>
    <row r="59" spans="1:16" ht="22.5" x14ac:dyDescent="0.25">
      <c r="A59" s="76">
        <v>1014081</v>
      </c>
      <c r="B59" s="76">
        <v>4081</v>
      </c>
      <c r="C59" s="76" t="s">
        <v>215</v>
      </c>
      <c r="D59" s="77" t="s">
        <v>216</v>
      </c>
      <c r="E59" s="78">
        <v>1658910</v>
      </c>
      <c r="F59" s="78"/>
      <c r="G59" s="78"/>
      <c r="H59" s="78"/>
      <c r="I59" s="75">
        <f t="shared" si="3"/>
        <v>1658910</v>
      </c>
      <c r="J59" s="78"/>
      <c r="K59" s="78"/>
      <c r="L59" s="78"/>
      <c r="M59" s="78"/>
      <c r="N59" s="78"/>
      <c r="O59" s="75">
        <f t="shared" si="1"/>
        <v>0</v>
      </c>
      <c r="P59" s="75">
        <f t="shared" si="2"/>
        <v>1658910</v>
      </c>
    </row>
    <row r="60" spans="1:16" x14ac:dyDescent="0.25">
      <c r="A60" s="76">
        <v>1014082</v>
      </c>
      <c r="B60" s="76">
        <v>4082</v>
      </c>
      <c r="C60" s="76" t="s">
        <v>215</v>
      </c>
      <c r="D60" s="77" t="s">
        <v>217</v>
      </c>
      <c r="E60" s="78">
        <v>400000</v>
      </c>
      <c r="F60" s="78"/>
      <c r="G60" s="78"/>
      <c r="H60" s="78"/>
      <c r="I60" s="75">
        <f t="shared" ref="I60" si="9">SUM(E60:F60)</f>
        <v>400000</v>
      </c>
      <c r="J60" s="78"/>
      <c r="K60" s="78"/>
      <c r="L60" s="78"/>
      <c r="M60" s="78"/>
      <c r="N60" s="78"/>
      <c r="O60" s="75">
        <f t="shared" ref="O60" si="10">SUM(J60+K60)</f>
        <v>0</v>
      </c>
      <c r="P60" s="75">
        <f t="shared" ref="P60" si="11">SUM(I60+O60)</f>
        <v>400000</v>
      </c>
    </row>
    <row r="61" spans="1:16" ht="22.5" x14ac:dyDescent="0.25">
      <c r="A61" s="80" t="s">
        <v>358</v>
      </c>
      <c r="B61" s="80">
        <v>7370</v>
      </c>
      <c r="C61" s="80" t="s">
        <v>182</v>
      </c>
      <c r="D61" s="77" t="s">
        <v>15</v>
      </c>
      <c r="E61" s="78">
        <v>119900</v>
      </c>
      <c r="F61" s="78">
        <f>23000</f>
        <v>23000</v>
      </c>
      <c r="G61" s="78"/>
      <c r="H61" s="78"/>
      <c r="I61" s="75">
        <f t="shared" si="3"/>
        <v>142900</v>
      </c>
      <c r="J61" s="78">
        <v>50000</v>
      </c>
      <c r="K61" s="78"/>
      <c r="L61" s="78"/>
      <c r="M61" s="78"/>
      <c r="N61" s="78"/>
      <c r="O61" s="75">
        <f t="shared" si="1"/>
        <v>50000</v>
      </c>
      <c r="P61" s="75">
        <f t="shared" si="2"/>
        <v>192900</v>
      </c>
    </row>
    <row r="62" spans="1:16" x14ac:dyDescent="0.25">
      <c r="A62" s="72">
        <v>11</v>
      </c>
      <c r="B62" s="73"/>
      <c r="C62" s="73"/>
      <c r="D62" s="74" t="s">
        <v>24</v>
      </c>
      <c r="E62" s="82">
        <f>SUM(E63:E68)</f>
        <v>25528156</v>
      </c>
      <c r="F62" s="82">
        <f>SUM(F63:F68)</f>
        <v>0</v>
      </c>
      <c r="G62" s="82">
        <f t="shared" ref="G62:N62" si="12">SUM(G63:G68)</f>
        <v>0</v>
      </c>
      <c r="H62" s="82">
        <f t="shared" si="12"/>
        <v>0</v>
      </c>
      <c r="I62" s="75">
        <f t="shared" si="3"/>
        <v>25528156</v>
      </c>
      <c r="J62" s="82">
        <f t="shared" si="12"/>
        <v>1765000</v>
      </c>
      <c r="K62" s="82">
        <f t="shared" si="12"/>
        <v>200000</v>
      </c>
      <c r="L62" s="82">
        <f t="shared" si="12"/>
        <v>0</v>
      </c>
      <c r="M62" s="82">
        <f t="shared" si="12"/>
        <v>200000</v>
      </c>
      <c r="N62" s="82">
        <f t="shared" si="12"/>
        <v>200000</v>
      </c>
      <c r="O62" s="75">
        <f t="shared" si="1"/>
        <v>1965000</v>
      </c>
      <c r="P62" s="75">
        <f t="shared" si="2"/>
        <v>27493156</v>
      </c>
    </row>
    <row r="63" spans="1:16" ht="33.75" x14ac:dyDescent="0.25">
      <c r="A63" s="76">
        <v>1110160</v>
      </c>
      <c r="B63" s="76" t="s">
        <v>187</v>
      </c>
      <c r="C63" s="76" t="s">
        <v>152</v>
      </c>
      <c r="D63" s="77" t="s">
        <v>188</v>
      </c>
      <c r="E63" s="78">
        <v>3269410</v>
      </c>
      <c r="F63" s="78"/>
      <c r="G63" s="78"/>
      <c r="H63" s="78"/>
      <c r="I63" s="75">
        <f t="shared" si="3"/>
        <v>3269410</v>
      </c>
      <c r="J63" s="78">
        <v>240000</v>
      </c>
      <c r="K63" s="78"/>
      <c r="L63" s="79"/>
      <c r="M63" s="78"/>
      <c r="N63" s="78"/>
      <c r="O63" s="75">
        <f t="shared" si="1"/>
        <v>240000</v>
      </c>
      <c r="P63" s="75">
        <f t="shared" si="2"/>
        <v>3509410</v>
      </c>
    </row>
    <row r="64" spans="1:16" ht="56.25" x14ac:dyDescent="0.25">
      <c r="A64" s="76">
        <v>1113133</v>
      </c>
      <c r="B64" s="76">
        <v>3133</v>
      </c>
      <c r="C64" s="76">
        <v>1040</v>
      </c>
      <c r="D64" s="77" t="s">
        <v>334</v>
      </c>
      <c r="E64" s="78">
        <v>571850</v>
      </c>
      <c r="F64" s="78"/>
      <c r="G64" s="78"/>
      <c r="H64" s="78"/>
      <c r="I64" s="75">
        <f t="shared" si="3"/>
        <v>571850</v>
      </c>
      <c r="J64" s="78"/>
      <c r="K64" s="78"/>
      <c r="L64" s="79"/>
      <c r="M64" s="78"/>
      <c r="N64" s="78"/>
      <c r="O64" s="75">
        <f t="shared" si="1"/>
        <v>0</v>
      </c>
      <c r="P64" s="75">
        <f t="shared" si="2"/>
        <v>571850</v>
      </c>
    </row>
    <row r="65" spans="1:19" ht="67.5" x14ac:dyDescent="0.25">
      <c r="A65" s="76">
        <v>1115031</v>
      </c>
      <c r="B65" s="76">
        <v>5031</v>
      </c>
      <c r="C65" s="76" t="s">
        <v>218</v>
      </c>
      <c r="D65" s="77" t="s">
        <v>333</v>
      </c>
      <c r="E65" s="78">
        <v>17784000</v>
      </c>
      <c r="F65" s="78"/>
      <c r="G65" s="78"/>
      <c r="H65" s="78"/>
      <c r="I65" s="75">
        <f t="shared" si="3"/>
        <v>17784000</v>
      </c>
      <c r="J65" s="78">
        <v>1525000</v>
      </c>
      <c r="K65" s="78">
        <f>200000</f>
        <v>200000</v>
      </c>
      <c r="L65" s="79"/>
      <c r="M65" s="78">
        <f>200000</f>
        <v>200000</v>
      </c>
      <c r="N65" s="78">
        <f>200000</f>
        <v>200000</v>
      </c>
      <c r="O65" s="75">
        <f t="shared" si="1"/>
        <v>1725000</v>
      </c>
      <c r="P65" s="75">
        <f t="shared" si="2"/>
        <v>19509000</v>
      </c>
    </row>
    <row r="66" spans="1:19" ht="33.75" x14ac:dyDescent="0.25">
      <c r="A66" s="76" t="s">
        <v>398</v>
      </c>
      <c r="B66" s="58">
        <v>5049</v>
      </c>
      <c r="C66" s="61">
        <v>810</v>
      </c>
      <c r="D66" s="59" t="s">
        <v>399</v>
      </c>
      <c r="E66" s="78">
        <v>93696</v>
      </c>
      <c r="F66" s="78"/>
      <c r="G66" s="78"/>
      <c r="H66" s="78"/>
      <c r="I66" s="75">
        <f t="shared" si="3"/>
        <v>93696</v>
      </c>
      <c r="J66" s="78"/>
      <c r="K66" s="78"/>
      <c r="L66" s="79"/>
      <c r="M66" s="78"/>
      <c r="N66" s="78"/>
      <c r="O66" s="75">
        <f t="shared" si="1"/>
        <v>0</v>
      </c>
      <c r="P66" s="75">
        <f t="shared" si="2"/>
        <v>93696</v>
      </c>
    </row>
    <row r="67" spans="1:19" ht="45" x14ac:dyDescent="0.25">
      <c r="A67" s="76">
        <v>1115061</v>
      </c>
      <c r="B67" s="76">
        <v>5061</v>
      </c>
      <c r="C67" s="76" t="s">
        <v>218</v>
      </c>
      <c r="D67" s="77" t="s">
        <v>32</v>
      </c>
      <c r="E67" s="78">
        <v>1498000</v>
      </c>
      <c r="F67" s="78"/>
      <c r="G67" s="78"/>
      <c r="H67" s="78"/>
      <c r="I67" s="75">
        <f t="shared" si="3"/>
        <v>1498000</v>
      </c>
      <c r="J67" s="78"/>
      <c r="K67" s="78"/>
      <c r="L67" s="79"/>
      <c r="M67" s="78"/>
      <c r="N67" s="78"/>
      <c r="O67" s="75">
        <f t="shared" si="1"/>
        <v>0</v>
      </c>
      <c r="P67" s="75">
        <f t="shared" si="2"/>
        <v>1498000</v>
      </c>
    </row>
    <row r="68" spans="1:19" ht="33.75" x14ac:dyDescent="0.25">
      <c r="A68" s="80">
        <v>1115062</v>
      </c>
      <c r="B68" s="80">
        <v>5062</v>
      </c>
      <c r="C68" s="80" t="s">
        <v>218</v>
      </c>
      <c r="D68" s="77" t="s">
        <v>33</v>
      </c>
      <c r="E68" s="78">
        <v>2311200</v>
      </c>
      <c r="F68" s="78"/>
      <c r="G68" s="78"/>
      <c r="H68" s="78"/>
      <c r="I68" s="75">
        <f t="shared" si="3"/>
        <v>2311200</v>
      </c>
      <c r="J68" s="78"/>
      <c r="K68" s="78"/>
      <c r="L68" s="79"/>
      <c r="M68" s="78"/>
      <c r="N68" s="78"/>
      <c r="O68" s="75">
        <f t="shared" si="1"/>
        <v>0</v>
      </c>
      <c r="P68" s="75">
        <f t="shared" si="2"/>
        <v>2311200</v>
      </c>
    </row>
    <row r="69" spans="1:19" ht="21" x14ac:dyDescent="0.25">
      <c r="A69" s="72">
        <v>12</v>
      </c>
      <c r="B69" s="73"/>
      <c r="C69" s="73"/>
      <c r="D69" s="74" t="s">
        <v>25</v>
      </c>
      <c r="E69" s="82">
        <f>SUM(E70:E87)</f>
        <v>35994014.950000003</v>
      </c>
      <c r="F69" s="82">
        <f>SUM(F70:F87)</f>
        <v>117000</v>
      </c>
      <c r="G69" s="82">
        <f t="shared" ref="G69:N69" si="13">SUM(G70:G87)</f>
        <v>0</v>
      </c>
      <c r="H69" s="82">
        <f t="shared" si="13"/>
        <v>0</v>
      </c>
      <c r="I69" s="75">
        <f t="shared" si="3"/>
        <v>36111014.950000003</v>
      </c>
      <c r="J69" s="82">
        <f t="shared" si="13"/>
        <v>61248900</v>
      </c>
      <c r="K69" s="82">
        <f>SUM(K70:K87)</f>
        <v>76000</v>
      </c>
      <c r="L69" s="82">
        <f t="shared" si="13"/>
        <v>0</v>
      </c>
      <c r="M69" s="82">
        <f t="shared" si="13"/>
        <v>76000</v>
      </c>
      <c r="N69" s="82">
        <f t="shared" si="13"/>
        <v>76000</v>
      </c>
      <c r="O69" s="75">
        <f t="shared" si="1"/>
        <v>61324900</v>
      </c>
      <c r="P69" s="75">
        <f t="shared" si="2"/>
        <v>97435914.950000003</v>
      </c>
      <c r="S69" s="12"/>
    </row>
    <row r="70" spans="1:19" ht="56.25" x14ac:dyDescent="0.25">
      <c r="A70" s="76" t="s">
        <v>278</v>
      </c>
      <c r="B70" s="76" t="s">
        <v>151</v>
      </c>
      <c r="C70" s="76" t="s">
        <v>152</v>
      </c>
      <c r="D70" s="77" t="s">
        <v>153</v>
      </c>
      <c r="E70" s="78">
        <v>3893400</v>
      </c>
      <c r="F70" s="78"/>
      <c r="G70" s="78"/>
      <c r="H70" s="78"/>
      <c r="I70" s="75">
        <f t="shared" si="3"/>
        <v>3893400</v>
      </c>
      <c r="J70" s="78"/>
      <c r="K70" s="78"/>
      <c r="L70" s="79"/>
      <c r="M70" s="78"/>
      <c r="N70" s="78"/>
      <c r="O70" s="75">
        <f t="shared" si="1"/>
        <v>0</v>
      </c>
      <c r="P70" s="75">
        <f t="shared" si="2"/>
        <v>3893400</v>
      </c>
      <c r="S70" s="12"/>
    </row>
    <row r="71" spans="1:19" ht="33.75" x14ac:dyDescent="0.25">
      <c r="A71" s="76">
        <v>1210160</v>
      </c>
      <c r="B71" s="76" t="s">
        <v>187</v>
      </c>
      <c r="C71" s="76" t="s">
        <v>152</v>
      </c>
      <c r="D71" s="77" t="s">
        <v>188</v>
      </c>
      <c r="E71" s="78">
        <v>9159987</v>
      </c>
      <c r="F71" s="78"/>
      <c r="G71" s="78"/>
      <c r="H71" s="78"/>
      <c r="I71" s="75">
        <f t="shared" si="3"/>
        <v>9159987</v>
      </c>
      <c r="J71" s="78"/>
      <c r="K71" s="78"/>
      <c r="L71" s="79"/>
      <c r="M71" s="78"/>
      <c r="N71" s="78"/>
      <c r="O71" s="75">
        <f t="shared" si="1"/>
        <v>0</v>
      </c>
      <c r="P71" s="75">
        <f t="shared" si="2"/>
        <v>9159987</v>
      </c>
      <c r="S71" s="12"/>
    </row>
    <row r="72" spans="1:19" x14ac:dyDescent="0.25">
      <c r="A72" s="76" t="s">
        <v>279</v>
      </c>
      <c r="B72" s="80">
        <v>1010</v>
      </c>
      <c r="C72" s="80" t="s">
        <v>190</v>
      </c>
      <c r="D72" s="77" t="s">
        <v>191</v>
      </c>
      <c r="E72" s="78">
        <v>1100000</v>
      </c>
      <c r="F72" s="78"/>
      <c r="G72" s="78"/>
      <c r="H72" s="78"/>
      <c r="I72" s="75">
        <f t="shared" si="3"/>
        <v>1100000</v>
      </c>
      <c r="J72" s="78">
        <v>50000</v>
      </c>
      <c r="K72" s="78"/>
      <c r="L72" s="79"/>
      <c r="M72" s="78"/>
      <c r="N72" s="78"/>
      <c r="O72" s="75">
        <f t="shared" si="1"/>
        <v>50000</v>
      </c>
      <c r="P72" s="75">
        <f t="shared" si="2"/>
        <v>1150000</v>
      </c>
      <c r="S72" s="12"/>
    </row>
    <row r="73" spans="1:19" ht="33.75" x14ac:dyDescent="0.25">
      <c r="A73" s="80" t="s">
        <v>254</v>
      </c>
      <c r="B73" s="80">
        <v>1021</v>
      </c>
      <c r="C73" s="80" t="s">
        <v>193</v>
      </c>
      <c r="D73" s="77" t="s">
        <v>229</v>
      </c>
      <c r="E73" s="78">
        <v>200000</v>
      </c>
      <c r="F73" s="78"/>
      <c r="G73" s="78"/>
      <c r="H73" s="78"/>
      <c r="I73" s="75">
        <f t="shared" si="3"/>
        <v>200000</v>
      </c>
      <c r="J73" s="78">
        <v>40390460</v>
      </c>
      <c r="K73" s="78"/>
      <c r="L73" s="79"/>
      <c r="M73" s="78"/>
      <c r="N73" s="78"/>
      <c r="O73" s="75">
        <f t="shared" si="1"/>
        <v>40390460</v>
      </c>
      <c r="P73" s="75">
        <f t="shared" si="2"/>
        <v>40590460</v>
      </c>
    </row>
    <row r="74" spans="1:19" ht="22.5" x14ac:dyDescent="0.25">
      <c r="A74" s="76" t="s">
        <v>287</v>
      </c>
      <c r="B74" s="76">
        <v>1080</v>
      </c>
      <c r="C74" s="76" t="s">
        <v>199</v>
      </c>
      <c r="D74" s="77" t="s">
        <v>209</v>
      </c>
      <c r="E74" s="78"/>
      <c r="F74" s="78">
        <f>65000</f>
        <v>65000</v>
      </c>
      <c r="G74" s="78"/>
      <c r="H74" s="78"/>
      <c r="I74" s="75">
        <f t="shared" si="3"/>
        <v>65000</v>
      </c>
      <c r="J74" s="78">
        <v>265000</v>
      </c>
      <c r="K74" s="78"/>
      <c r="L74" s="79"/>
      <c r="M74" s="78"/>
      <c r="N74" s="78"/>
      <c r="O74" s="75">
        <f t="shared" si="1"/>
        <v>265000</v>
      </c>
      <c r="P74" s="75">
        <f t="shared" si="2"/>
        <v>330000</v>
      </c>
    </row>
    <row r="75" spans="1:19" ht="22.5" x14ac:dyDescent="0.25">
      <c r="A75" s="80" t="s">
        <v>348</v>
      </c>
      <c r="B75" s="80">
        <v>2152</v>
      </c>
      <c r="C75" s="80" t="s">
        <v>169</v>
      </c>
      <c r="D75" s="77" t="s">
        <v>170</v>
      </c>
      <c r="E75" s="78"/>
      <c r="F75" s="78"/>
      <c r="G75" s="78"/>
      <c r="H75" s="78"/>
      <c r="I75" s="75">
        <f t="shared" si="3"/>
        <v>0</v>
      </c>
      <c r="J75" s="78">
        <v>500000</v>
      </c>
      <c r="K75" s="78"/>
      <c r="L75" s="79"/>
      <c r="M75" s="78"/>
      <c r="N75" s="78"/>
      <c r="O75" s="75">
        <f t="shared" si="1"/>
        <v>500000</v>
      </c>
      <c r="P75" s="75">
        <f t="shared" si="2"/>
        <v>500000</v>
      </c>
    </row>
    <row r="76" spans="1:19" x14ac:dyDescent="0.25">
      <c r="A76" s="76" t="s">
        <v>386</v>
      </c>
      <c r="B76" s="76">
        <v>4030</v>
      </c>
      <c r="C76" s="76" t="s">
        <v>210</v>
      </c>
      <c r="D76" s="77" t="s">
        <v>211</v>
      </c>
      <c r="E76" s="78"/>
      <c r="F76" s="78"/>
      <c r="G76" s="78"/>
      <c r="H76" s="78"/>
      <c r="I76" s="75">
        <f t="shared" si="3"/>
        <v>0</v>
      </c>
      <c r="J76" s="78">
        <v>220000</v>
      </c>
      <c r="K76" s="78"/>
      <c r="L76" s="79"/>
      <c r="M76" s="78"/>
      <c r="N76" s="78"/>
      <c r="O76" s="75">
        <f t="shared" si="1"/>
        <v>220000</v>
      </c>
      <c r="P76" s="75">
        <f t="shared" si="2"/>
        <v>220000</v>
      </c>
    </row>
    <row r="77" spans="1:19" ht="33.75" x14ac:dyDescent="0.25">
      <c r="A77" s="80" t="s">
        <v>286</v>
      </c>
      <c r="B77" s="80">
        <v>4060</v>
      </c>
      <c r="C77" s="80" t="s">
        <v>213</v>
      </c>
      <c r="D77" s="77" t="s">
        <v>214</v>
      </c>
      <c r="E77" s="78">
        <v>798300</v>
      </c>
      <c r="F77" s="78"/>
      <c r="G77" s="78"/>
      <c r="H77" s="78"/>
      <c r="I77" s="75">
        <f t="shared" si="3"/>
        <v>798300</v>
      </c>
      <c r="J77" s="78">
        <v>450000</v>
      </c>
      <c r="K77" s="78"/>
      <c r="L77" s="79"/>
      <c r="M77" s="78"/>
      <c r="N77" s="78"/>
      <c r="O77" s="75">
        <f t="shared" si="1"/>
        <v>450000</v>
      </c>
      <c r="P77" s="75">
        <f t="shared" si="2"/>
        <v>1248300</v>
      </c>
    </row>
    <row r="78" spans="1:19" ht="67.5" x14ac:dyDescent="0.25">
      <c r="A78" s="76" t="s">
        <v>280</v>
      </c>
      <c r="B78" s="76">
        <v>5031</v>
      </c>
      <c r="C78" s="76" t="s">
        <v>218</v>
      </c>
      <c r="D78" s="77" t="s">
        <v>333</v>
      </c>
      <c r="E78" s="78"/>
      <c r="F78" s="78"/>
      <c r="G78" s="78"/>
      <c r="H78" s="78"/>
      <c r="I78" s="75">
        <f t="shared" si="3"/>
        <v>0</v>
      </c>
      <c r="J78" s="78">
        <v>3057000</v>
      </c>
      <c r="K78" s="78"/>
      <c r="L78" s="79"/>
      <c r="M78" s="78"/>
      <c r="N78" s="78"/>
      <c r="O78" s="75">
        <f t="shared" si="1"/>
        <v>3057000</v>
      </c>
      <c r="P78" s="75">
        <f t="shared" si="2"/>
        <v>3057000</v>
      </c>
    </row>
    <row r="79" spans="1:19" ht="22.5" x14ac:dyDescent="0.25">
      <c r="A79" s="60">
        <v>1216013</v>
      </c>
      <c r="B79" s="61">
        <v>6013</v>
      </c>
      <c r="C79" s="61">
        <v>620</v>
      </c>
      <c r="D79" s="91" t="s">
        <v>256</v>
      </c>
      <c r="E79" s="78">
        <v>8230000</v>
      </c>
      <c r="F79" s="78"/>
      <c r="G79" s="78"/>
      <c r="H79" s="78"/>
      <c r="I79" s="75">
        <f t="shared" si="3"/>
        <v>8230000</v>
      </c>
      <c r="J79" s="78">
        <v>1732440</v>
      </c>
      <c r="K79" s="78">
        <f>75000</f>
        <v>75000</v>
      </c>
      <c r="L79" s="79"/>
      <c r="M79" s="78">
        <f>75000</f>
        <v>75000</v>
      </c>
      <c r="N79" s="78">
        <f>75000</f>
        <v>75000</v>
      </c>
      <c r="O79" s="75">
        <f t="shared" si="1"/>
        <v>1807440</v>
      </c>
      <c r="P79" s="75">
        <f t="shared" si="2"/>
        <v>10037440</v>
      </c>
    </row>
    <row r="80" spans="1:19" x14ac:dyDescent="0.25">
      <c r="A80" s="60">
        <v>1216040</v>
      </c>
      <c r="B80" s="61">
        <v>6040</v>
      </c>
      <c r="C80" s="61">
        <v>620</v>
      </c>
      <c r="D80" s="91" t="s">
        <v>281</v>
      </c>
      <c r="E80" s="78">
        <v>1695000</v>
      </c>
      <c r="F80" s="78"/>
      <c r="G80" s="78"/>
      <c r="H80" s="78"/>
      <c r="I80" s="75">
        <f t="shared" si="3"/>
        <v>1695000</v>
      </c>
      <c r="J80" s="78"/>
      <c r="K80" s="78"/>
      <c r="L80" s="79"/>
      <c r="M80" s="78"/>
      <c r="N80" s="78"/>
      <c r="O80" s="75">
        <f t="shared" si="1"/>
        <v>0</v>
      </c>
      <c r="P80" s="75">
        <f t="shared" si="2"/>
        <v>1695000</v>
      </c>
    </row>
    <row r="81" spans="1:19" ht="78.75" x14ac:dyDescent="0.25">
      <c r="A81" s="76">
        <v>1216071</v>
      </c>
      <c r="B81" s="76">
        <v>6071</v>
      </c>
      <c r="C81" s="76" t="s">
        <v>219</v>
      </c>
      <c r="D81" s="81" t="s">
        <v>53</v>
      </c>
      <c r="E81" s="78">
        <v>6700000</v>
      </c>
      <c r="F81" s="78"/>
      <c r="G81" s="78"/>
      <c r="H81" s="78"/>
      <c r="I81" s="75">
        <f t="shared" si="3"/>
        <v>6700000</v>
      </c>
      <c r="J81" s="78"/>
      <c r="K81" s="78"/>
      <c r="L81" s="79"/>
      <c r="M81" s="78"/>
      <c r="N81" s="78"/>
      <c r="O81" s="75">
        <f t="shared" si="1"/>
        <v>0</v>
      </c>
      <c r="P81" s="75">
        <f t="shared" si="2"/>
        <v>6700000</v>
      </c>
    </row>
    <row r="82" spans="1:19" ht="22.5" x14ac:dyDescent="0.25">
      <c r="A82" s="76">
        <v>1216090</v>
      </c>
      <c r="B82" s="76">
        <v>6090</v>
      </c>
      <c r="C82" s="76" t="s">
        <v>219</v>
      </c>
      <c r="D82" s="77" t="s">
        <v>220</v>
      </c>
      <c r="E82" s="78">
        <v>3974300</v>
      </c>
      <c r="F82" s="78"/>
      <c r="G82" s="78"/>
      <c r="H82" s="78"/>
      <c r="I82" s="75">
        <f t="shared" si="3"/>
        <v>3974300</v>
      </c>
      <c r="J82" s="78">
        <v>600000</v>
      </c>
      <c r="K82" s="78"/>
      <c r="L82" s="79"/>
      <c r="M82" s="78"/>
      <c r="N82" s="78"/>
      <c r="O82" s="75">
        <f t="shared" si="1"/>
        <v>600000</v>
      </c>
      <c r="P82" s="75">
        <f t="shared" si="2"/>
        <v>4574300</v>
      </c>
    </row>
    <row r="83" spans="1:19" ht="22.5" x14ac:dyDescent="0.25">
      <c r="A83" s="60">
        <v>1217670</v>
      </c>
      <c r="B83" s="58">
        <v>7670</v>
      </c>
      <c r="C83" s="61">
        <v>490</v>
      </c>
      <c r="D83" s="91" t="s">
        <v>282</v>
      </c>
      <c r="E83" s="78"/>
      <c r="F83" s="78"/>
      <c r="G83" s="78"/>
      <c r="H83" s="78"/>
      <c r="I83" s="75">
        <f t="shared" si="3"/>
        <v>0</v>
      </c>
      <c r="J83" s="78">
        <v>12750000</v>
      </c>
      <c r="K83" s="78"/>
      <c r="L83" s="79"/>
      <c r="M83" s="78"/>
      <c r="N83" s="78"/>
      <c r="O83" s="75">
        <f t="shared" si="1"/>
        <v>12750000</v>
      </c>
      <c r="P83" s="75">
        <f t="shared" si="2"/>
        <v>12750000</v>
      </c>
    </row>
    <row r="84" spans="1:19" ht="22.5" x14ac:dyDescent="0.25">
      <c r="A84" s="112">
        <v>1217370</v>
      </c>
      <c r="B84" s="113">
        <v>7370</v>
      </c>
      <c r="C84" s="15">
        <v>490</v>
      </c>
      <c r="D84" s="16" t="s">
        <v>15</v>
      </c>
      <c r="E84" s="78">
        <v>140000</v>
      </c>
      <c r="F84" s="78">
        <f>52000</f>
        <v>52000</v>
      </c>
      <c r="G84" s="78"/>
      <c r="H84" s="78"/>
      <c r="I84" s="75">
        <f t="shared" si="3"/>
        <v>192000</v>
      </c>
      <c r="J84" s="78">
        <v>602000</v>
      </c>
      <c r="K84" s="78">
        <f>1000</f>
        <v>1000</v>
      </c>
      <c r="L84" s="79"/>
      <c r="M84" s="78">
        <f>1000</f>
        <v>1000</v>
      </c>
      <c r="N84" s="78">
        <f>1000</f>
        <v>1000</v>
      </c>
      <c r="O84" s="75">
        <f t="shared" si="1"/>
        <v>603000</v>
      </c>
      <c r="P84" s="75">
        <f t="shared" si="2"/>
        <v>795000</v>
      </c>
    </row>
    <row r="85" spans="1:19" x14ac:dyDescent="0.25">
      <c r="A85" s="80" t="s">
        <v>391</v>
      </c>
      <c r="B85" s="80" t="s">
        <v>253</v>
      </c>
      <c r="C85" s="80" t="s">
        <v>252</v>
      </c>
      <c r="D85" s="77" t="s">
        <v>251</v>
      </c>
      <c r="E85" s="78"/>
      <c r="F85" s="78"/>
      <c r="G85" s="78"/>
      <c r="H85" s="78"/>
      <c r="I85" s="75">
        <f t="shared" si="3"/>
        <v>0</v>
      </c>
      <c r="J85" s="78">
        <v>332000</v>
      </c>
      <c r="K85" s="78"/>
      <c r="L85" s="79"/>
      <c r="M85" s="78"/>
      <c r="N85" s="78"/>
      <c r="O85" s="75">
        <f t="shared" si="1"/>
        <v>332000</v>
      </c>
      <c r="P85" s="75">
        <f t="shared" si="2"/>
        <v>332000</v>
      </c>
    </row>
    <row r="86" spans="1:19" ht="22.5" x14ac:dyDescent="0.25">
      <c r="A86" s="80" t="s">
        <v>369</v>
      </c>
      <c r="B86" s="80">
        <v>7693</v>
      </c>
      <c r="C86" s="80" t="s">
        <v>182</v>
      </c>
      <c r="D86" s="81" t="s">
        <v>184</v>
      </c>
      <c r="E86" s="78">
        <v>103027.95</v>
      </c>
      <c r="F86" s="78"/>
      <c r="G86" s="78"/>
      <c r="H86" s="78"/>
      <c r="I86" s="75">
        <f t="shared" si="3"/>
        <v>103027.95</v>
      </c>
      <c r="J86" s="78"/>
      <c r="K86" s="78"/>
      <c r="L86" s="79"/>
      <c r="M86" s="78"/>
      <c r="N86" s="78"/>
      <c r="O86" s="75"/>
      <c r="P86" s="75">
        <f t="shared" si="2"/>
        <v>103027.95</v>
      </c>
    </row>
    <row r="87" spans="1:19" x14ac:dyDescent="0.25">
      <c r="A87" s="62" t="s">
        <v>350</v>
      </c>
      <c r="B87" s="58">
        <v>9770</v>
      </c>
      <c r="C87" s="61">
        <v>180</v>
      </c>
      <c r="D87" s="59" t="s">
        <v>344</v>
      </c>
      <c r="E87" s="78"/>
      <c r="F87" s="78"/>
      <c r="G87" s="78"/>
      <c r="H87" s="78"/>
      <c r="I87" s="75">
        <f t="shared" si="3"/>
        <v>0</v>
      </c>
      <c r="J87" s="78">
        <v>300000</v>
      </c>
      <c r="K87" s="78"/>
      <c r="L87" s="79"/>
      <c r="M87" s="78"/>
      <c r="N87" s="78"/>
      <c r="O87" s="75">
        <f t="shared" si="1"/>
        <v>300000</v>
      </c>
      <c r="P87" s="75">
        <f t="shared" si="2"/>
        <v>300000</v>
      </c>
    </row>
    <row r="88" spans="1:19" ht="21" x14ac:dyDescent="0.25">
      <c r="A88" s="87">
        <v>14</v>
      </c>
      <c r="B88" s="88"/>
      <c r="C88" s="88"/>
      <c r="D88" s="74" t="s">
        <v>26</v>
      </c>
      <c r="E88" s="82">
        <f t="shared" ref="E88:N88" si="14">SUM(E89:E93)</f>
        <v>60547086</v>
      </c>
      <c r="F88" s="82">
        <f>SUM(F89:F93)</f>
        <v>280000</v>
      </c>
      <c r="G88" s="82">
        <f t="shared" si="14"/>
        <v>0</v>
      </c>
      <c r="H88" s="82">
        <f t="shared" si="14"/>
        <v>0</v>
      </c>
      <c r="I88" s="75">
        <f t="shared" si="3"/>
        <v>60827086</v>
      </c>
      <c r="J88" s="82">
        <f t="shared" si="14"/>
        <v>19579662</v>
      </c>
      <c r="K88" s="82">
        <f>SUM(K89:K93)</f>
        <v>944500</v>
      </c>
      <c r="L88" s="82">
        <f t="shared" si="14"/>
        <v>0</v>
      </c>
      <c r="M88" s="82">
        <f t="shared" si="14"/>
        <v>944500</v>
      </c>
      <c r="N88" s="82">
        <f t="shared" si="14"/>
        <v>944500</v>
      </c>
      <c r="O88" s="75">
        <f t="shared" si="1"/>
        <v>20524162</v>
      </c>
      <c r="P88" s="75">
        <f t="shared" si="2"/>
        <v>81351248</v>
      </c>
      <c r="S88" s="12"/>
    </row>
    <row r="89" spans="1:19" ht="22.5" x14ac:dyDescent="0.25">
      <c r="A89" s="76">
        <v>1410160</v>
      </c>
      <c r="B89" s="76" t="s">
        <v>187</v>
      </c>
      <c r="C89" s="76" t="s">
        <v>152</v>
      </c>
      <c r="D89" s="77" t="s">
        <v>221</v>
      </c>
      <c r="E89" s="78">
        <v>7320530</v>
      </c>
      <c r="F89" s="78"/>
      <c r="G89" s="78"/>
      <c r="H89" s="78"/>
      <c r="I89" s="75">
        <f t="shared" si="3"/>
        <v>7320530</v>
      </c>
      <c r="J89" s="78">
        <v>53690</v>
      </c>
      <c r="K89" s="78"/>
      <c r="L89" s="79"/>
      <c r="M89" s="78"/>
      <c r="N89" s="78"/>
      <c r="O89" s="75">
        <f t="shared" si="1"/>
        <v>53690</v>
      </c>
      <c r="P89" s="75">
        <f t="shared" si="2"/>
        <v>7374220</v>
      </c>
      <c r="S89" s="12"/>
    </row>
    <row r="90" spans="1:19" x14ac:dyDescent="0.25">
      <c r="A90" s="76">
        <v>1416030</v>
      </c>
      <c r="B90" s="76">
        <v>6030</v>
      </c>
      <c r="C90" s="76" t="s">
        <v>222</v>
      </c>
      <c r="D90" s="77" t="s">
        <v>223</v>
      </c>
      <c r="E90" s="78">
        <v>49996556</v>
      </c>
      <c r="F90" s="78">
        <f>230000</f>
        <v>230000</v>
      </c>
      <c r="G90" s="78"/>
      <c r="H90" s="78"/>
      <c r="I90" s="75">
        <f t="shared" ref="I90:I100" si="15">SUM(E90:F90)</f>
        <v>50226556</v>
      </c>
      <c r="J90" s="78">
        <v>13159190</v>
      </c>
      <c r="K90" s="78">
        <f>240500+455000+249000</f>
        <v>944500</v>
      </c>
      <c r="L90" s="79"/>
      <c r="M90" s="78">
        <f>240500+455000+249000</f>
        <v>944500</v>
      </c>
      <c r="N90" s="78">
        <f>240500+455000+249000</f>
        <v>944500</v>
      </c>
      <c r="O90" s="75">
        <f t="shared" ref="O90:O99" si="16">SUM(J90+K90)</f>
        <v>14103690</v>
      </c>
      <c r="P90" s="75">
        <f t="shared" ref="P90:P100" si="17">SUM(I90+O90)</f>
        <v>64330246</v>
      </c>
    </row>
    <row r="91" spans="1:19" ht="33.75" x14ac:dyDescent="0.25">
      <c r="A91" s="60">
        <v>1417461</v>
      </c>
      <c r="B91" s="58">
        <v>7461</v>
      </c>
      <c r="C91" s="61">
        <v>456</v>
      </c>
      <c r="D91" s="59" t="s">
        <v>340</v>
      </c>
      <c r="E91" s="78">
        <v>2970000</v>
      </c>
      <c r="F91" s="78">
        <f>50000</f>
        <v>50000</v>
      </c>
      <c r="G91" s="78"/>
      <c r="H91" s="78"/>
      <c r="I91" s="75">
        <f t="shared" si="15"/>
        <v>3020000</v>
      </c>
      <c r="J91" s="78">
        <v>5521482</v>
      </c>
      <c r="K91" s="78"/>
      <c r="L91" s="79"/>
      <c r="M91" s="78"/>
      <c r="N91" s="78"/>
      <c r="O91" s="75">
        <f t="shared" si="16"/>
        <v>5521482</v>
      </c>
      <c r="P91" s="75">
        <f t="shared" si="17"/>
        <v>8541482</v>
      </c>
    </row>
    <row r="92" spans="1:19" ht="22.5" x14ac:dyDescent="0.25">
      <c r="A92" s="112">
        <v>1417370</v>
      </c>
      <c r="B92" s="113">
        <v>7370</v>
      </c>
      <c r="C92" s="15">
        <v>490</v>
      </c>
      <c r="D92" s="16" t="s">
        <v>15</v>
      </c>
      <c r="E92" s="78">
        <v>260000</v>
      </c>
      <c r="F92" s="78"/>
      <c r="G92" s="78"/>
      <c r="H92" s="78"/>
      <c r="I92" s="75">
        <f t="shared" si="15"/>
        <v>260000</v>
      </c>
      <c r="J92" s="78">
        <v>140000</v>
      </c>
      <c r="K92" s="78"/>
      <c r="L92" s="79"/>
      <c r="M92" s="78"/>
      <c r="N92" s="78"/>
      <c r="O92" s="75">
        <f t="shared" si="16"/>
        <v>140000</v>
      </c>
      <c r="P92" s="75">
        <f t="shared" si="17"/>
        <v>400000</v>
      </c>
    </row>
    <row r="93" spans="1:19" ht="33.75" x14ac:dyDescent="0.25">
      <c r="A93" s="76">
        <v>1418312</v>
      </c>
      <c r="B93" s="76">
        <v>8312</v>
      </c>
      <c r="C93" s="76" t="s">
        <v>224</v>
      </c>
      <c r="D93" s="77" t="s">
        <v>332</v>
      </c>
      <c r="E93" s="78"/>
      <c r="F93" s="78"/>
      <c r="G93" s="78"/>
      <c r="H93" s="78"/>
      <c r="I93" s="75">
        <f t="shared" si="15"/>
        <v>0</v>
      </c>
      <c r="J93" s="78">
        <v>705300</v>
      </c>
      <c r="K93" s="78"/>
      <c r="L93" s="78"/>
      <c r="M93" s="78"/>
      <c r="N93" s="78"/>
      <c r="O93" s="75">
        <f t="shared" si="16"/>
        <v>705300</v>
      </c>
      <c r="P93" s="75">
        <f t="shared" si="17"/>
        <v>705300</v>
      </c>
    </row>
    <row r="94" spans="1:19" x14ac:dyDescent="0.25">
      <c r="A94" s="87">
        <v>37</v>
      </c>
      <c r="B94" s="88"/>
      <c r="C94" s="88"/>
      <c r="D94" s="74" t="s">
        <v>225</v>
      </c>
      <c r="E94" s="82">
        <f>SUM(E95:E99)</f>
        <v>10814005</v>
      </c>
      <c r="F94" s="82">
        <f t="shared" ref="F94:N94" si="18">SUM(F95:F99)</f>
        <v>0</v>
      </c>
      <c r="G94" s="82">
        <f t="shared" si="18"/>
        <v>0</v>
      </c>
      <c r="H94" s="82">
        <f t="shared" si="18"/>
        <v>0</v>
      </c>
      <c r="I94" s="75">
        <f t="shared" si="15"/>
        <v>10814005</v>
      </c>
      <c r="J94" s="82">
        <f t="shared" si="18"/>
        <v>1056000</v>
      </c>
      <c r="K94" s="82">
        <f t="shared" si="18"/>
        <v>0</v>
      </c>
      <c r="L94" s="82">
        <f t="shared" si="18"/>
        <v>0</v>
      </c>
      <c r="M94" s="82">
        <f t="shared" si="18"/>
        <v>0</v>
      </c>
      <c r="N94" s="82">
        <f t="shared" si="18"/>
        <v>0</v>
      </c>
      <c r="O94" s="75">
        <f t="shared" si="16"/>
        <v>1056000</v>
      </c>
      <c r="P94" s="75">
        <f t="shared" si="17"/>
        <v>11870005</v>
      </c>
    </row>
    <row r="95" spans="1:19" ht="33.75" x14ac:dyDescent="0.25">
      <c r="A95" s="76">
        <v>3710160</v>
      </c>
      <c r="B95" s="76" t="s">
        <v>187</v>
      </c>
      <c r="C95" s="76" t="s">
        <v>152</v>
      </c>
      <c r="D95" s="77" t="s">
        <v>188</v>
      </c>
      <c r="E95" s="78">
        <v>4149135</v>
      </c>
      <c r="F95" s="78"/>
      <c r="G95" s="78"/>
      <c r="H95" s="78"/>
      <c r="I95" s="75">
        <f t="shared" si="15"/>
        <v>4149135</v>
      </c>
      <c r="J95" s="78">
        <v>56000</v>
      </c>
      <c r="K95" s="78"/>
      <c r="L95" s="79"/>
      <c r="M95" s="78"/>
      <c r="N95" s="78"/>
      <c r="O95" s="75">
        <f t="shared" si="16"/>
        <v>56000</v>
      </c>
      <c r="P95" s="75">
        <f t="shared" si="17"/>
        <v>4205135</v>
      </c>
    </row>
    <row r="96" spans="1:19" x14ac:dyDescent="0.25">
      <c r="A96" s="76" t="s">
        <v>255</v>
      </c>
      <c r="B96" s="76" t="s">
        <v>277</v>
      </c>
      <c r="C96" s="76" t="s">
        <v>276</v>
      </c>
      <c r="D96" s="77" t="s">
        <v>275</v>
      </c>
      <c r="E96" s="78">
        <v>801170</v>
      </c>
      <c r="F96" s="78"/>
      <c r="G96" s="78"/>
      <c r="H96" s="78"/>
      <c r="I96" s="75">
        <f t="shared" si="15"/>
        <v>801170</v>
      </c>
      <c r="J96" s="78"/>
      <c r="K96" s="78"/>
      <c r="L96" s="79"/>
      <c r="M96" s="78"/>
      <c r="N96" s="78"/>
      <c r="O96" s="75">
        <f t="shared" si="16"/>
        <v>0</v>
      </c>
      <c r="P96" s="75">
        <f t="shared" si="17"/>
        <v>801170</v>
      </c>
    </row>
    <row r="97" spans="1:19" x14ac:dyDescent="0.25">
      <c r="A97" s="76">
        <v>3718710</v>
      </c>
      <c r="B97" s="76">
        <v>8710</v>
      </c>
      <c r="C97" s="76" t="s">
        <v>156</v>
      </c>
      <c r="D97" s="77" t="s">
        <v>319</v>
      </c>
      <c r="E97" s="78">
        <v>550000</v>
      </c>
      <c r="F97" s="78"/>
      <c r="G97" s="78"/>
      <c r="H97" s="78"/>
      <c r="I97" s="75">
        <f t="shared" si="15"/>
        <v>550000</v>
      </c>
      <c r="J97" s="78"/>
      <c r="K97" s="78"/>
      <c r="L97" s="79"/>
      <c r="M97" s="78"/>
      <c r="N97" s="78"/>
      <c r="O97" s="75">
        <f t="shared" si="16"/>
        <v>0</v>
      </c>
      <c r="P97" s="75">
        <f t="shared" si="17"/>
        <v>550000</v>
      </c>
    </row>
    <row r="98" spans="1:19" x14ac:dyDescent="0.25">
      <c r="A98" s="76" t="s">
        <v>395</v>
      </c>
      <c r="B98" s="58">
        <v>9770</v>
      </c>
      <c r="C98" s="61">
        <v>180</v>
      </c>
      <c r="D98" s="59" t="s">
        <v>344</v>
      </c>
      <c r="E98" s="78"/>
      <c r="F98" s="78"/>
      <c r="G98" s="78"/>
      <c r="H98" s="78"/>
      <c r="I98" s="75"/>
      <c r="J98" s="78">
        <v>1000000</v>
      </c>
      <c r="K98" s="78"/>
      <c r="L98" s="79"/>
      <c r="M98" s="78"/>
      <c r="N98" s="78"/>
      <c r="O98" s="75">
        <f t="shared" si="16"/>
        <v>1000000</v>
      </c>
      <c r="P98" s="75">
        <f t="shared" si="17"/>
        <v>1000000</v>
      </c>
    </row>
    <row r="99" spans="1:19" x14ac:dyDescent="0.25">
      <c r="A99" s="76" t="s">
        <v>239</v>
      </c>
      <c r="B99" s="76" t="s">
        <v>240</v>
      </c>
      <c r="C99" s="76" t="s">
        <v>155</v>
      </c>
      <c r="D99" s="92" t="s">
        <v>241</v>
      </c>
      <c r="E99" s="78">
        <v>5313700</v>
      </c>
      <c r="F99" s="78"/>
      <c r="G99" s="78"/>
      <c r="H99" s="78"/>
      <c r="I99" s="75">
        <f t="shared" si="15"/>
        <v>5313700</v>
      </c>
      <c r="J99" s="78"/>
      <c r="K99" s="78"/>
      <c r="L99" s="78"/>
      <c r="M99" s="78"/>
      <c r="N99" s="78"/>
      <c r="O99" s="75">
        <f t="shared" si="16"/>
        <v>0</v>
      </c>
      <c r="P99" s="75">
        <f t="shared" si="17"/>
        <v>5313700</v>
      </c>
    </row>
    <row r="100" spans="1:19" x14ac:dyDescent="0.25">
      <c r="A100" s="88"/>
      <c r="B100" s="88"/>
      <c r="C100" s="88"/>
      <c r="D100" s="93" t="s">
        <v>58</v>
      </c>
      <c r="E100" s="82">
        <f>SUM(E11+E33+E49+E53+E62+E69+E88+E94)</f>
        <v>656428852.09000003</v>
      </c>
      <c r="F100" s="82">
        <f>SUM(F11+F33+F49+F53+F62+F69+F88+F94)</f>
        <v>-1081500</v>
      </c>
      <c r="G100" s="82">
        <f>SUM(G11+G33+G49+G53+G62+G69+G88+G94)</f>
        <v>0</v>
      </c>
      <c r="H100" s="82">
        <f>SUM(H11+H33+H49+H53+H62+H69+H88+H94)</f>
        <v>0</v>
      </c>
      <c r="I100" s="75">
        <f t="shared" si="15"/>
        <v>655347352.09000003</v>
      </c>
      <c r="J100" s="82">
        <f t="shared" ref="J100:O100" si="19">SUM(J11+J33+J49+J53+J62+J69+J88+J94)</f>
        <v>156236787</v>
      </c>
      <c r="K100" s="82">
        <f t="shared" si="19"/>
        <v>2617500</v>
      </c>
      <c r="L100" s="82">
        <f t="shared" si="19"/>
        <v>0</v>
      </c>
      <c r="M100" s="82">
        <f t="shared" si="19"/>
        <v>2617500</v>
      </c>
      <c r="N100" s="140">
        <f t="shared" si="19"/>
        <v>2617500</v>
      </c>
      <c r="O100" s="82">
        <f t="shared" si="19"/>
        <v>158854287</v>
      </c>
      <c r="P100" s="75">
        <f t="shared" si="17"/>
        <v>814201639.09000003</v>
      </c>
    </row>
    <row r="101" spans="1:19" x14ac:dyDescent="0.25">
      <c r="E101" s="35"/>
    </row>
    <row r="102" spans="1:19" ht="18.75" x14ac:dyDescent="0.3">
      <c r="B102" s="11" t="s">
        <v>226</v>
      </c>
      <c r="F102" s="12"/>
      <c r="G102" s="30"/>
      <c r="I102" s="12"/>
      <c r="K102" s="11" t="s">
        <v>227</v>
      </c>
      <c r="O102" s="12"/>
      <c r="P102" s="125"/>
      <c r="S102" s="12"/>
    </row>
    <row r="103" spans="1:19" x14ac:dyDescent="0.25">
      <c r="F103" s="12"/>
      <c r="G103" s="12"/>
      <c r="O103" s="30"/>
      <c r="P103" s="125"/>
    </row>
    <row r="104" spans="1:19" x14ac:dyDescent="0.25">
      <c r="F104" s="12"/>
      <c r="O104" s="12"/>
      <c r="P104" s="125"/>
    </row>
    <row r="105" spans="1:19" x14ac:dyDescent="0.25">
      <c r="F105" s="12"/>
      <c r="K105" s="12"/>
      <c r="P105" s="125"/>
      <c r="S105" s="12"/>
    </row>
    <row r="106" spans="1:19" x14ac:dyDescent="0.25">
      <c r="F106" s="12"/>
      <c r="P106" s="125"/>
    </row>
    <row r="107" spans="1:19" x14ac:dyDescent="0.25">
      <c r="O107" s="30"/>
      <c r="P107" s="125"/>
    </row>
    <row r="108" spans="1:19" x14ac:dyDescent="0.25">
      <c r="O108" s="12"/>
    </row>
  </sheetData>
  <mergeCells count="19"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  <mergeCell ref="M8:M9"/>
    <mergeCell ref="E7:E9"/>
    <mergeCell ref="F7:H7"/>
  </mergeCells>
  <pageMargins left="0.70866141732283472" right="0.31496062992125984" top="0.55118110236220474" bottom="0.55118110236220474" header="0.11811023622047245" footer="0.11811023622047245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43" zoomScaleNormal="100" workbookViewId="0">
      <selection activeCell="D53" sqref="D53"/>
    </sheetView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</cols>
  <sheetData>
    <row r="1" spans="1:4" ht="18.75" x14ac:dyDescent="0.25">
      <c r="A1" s="167"/>
      <c r="B1" s="232" t="s">
        <v>486</v>
      </c>
      <c r="C1" s="232"/>
      <c r="D1" s="232"/>
    </row>
    <row r="2" spans="1:4" ht="18.75" x14ac:dyDescent="0.25">
      <c r="A2" s="168"/>
      <c r="B2" s="233" t="s">
        <v>492</v>
      </c>
      <c r="C2" s="233"/>
      <c r="D2" s="233"/>
    </row>
    <row r="3" spans="1:4" ht="18.75" x14ac:dyDescent="0.25">
      <c r="A3" s="169"/>
      <c r="B3" s="10"/>
      <c r="C3" s="10"/>
    </row>
    <row r="4" spans="1:4" ht="18.75" x14ac:dyDescent="0.25">
      <c r="A4" s="234" t="s">
        <v>429</v>
      </c>
      <c r="B4" s="234"/>
      <c r="C4" s="234"/>
      <c r="D4" s="234"/>
    </row>
    <row r="5" spans="1:4" ht="18.75" x14ac:dyDescent="0.3">
      <c r="A5" s="235" t="s">
        <v>430</v>
      </c>
      <c r="B5" s="235"/>
      <c r="C5" s="235"/>
      <c r="D5" s="235"/>
    </row>
    <row r="6" spans="1:4" ht="18.75" x14ac:dyDescent="0.25">
      <c r="A6" s="169"/>
      <c r="B6" s="10"/>
      <c r="C6" s="10"/>
    </row>
    <row r="7" spans="1:4" ht="15.75" x14ac:dyDescent="0.25">
      <c r="A7" s="236" t="s">
        <v>431</v>
      </c>
      <c r="B7" s="236"/>
      <c r="C7" s="236"/>
    </row>
    <row r="8" spans="1:4" ht="15.75" x14ac:dyDescent="0.25">
      <c r="A8" s="170" t="s">
        <v>293</v>
      </c>
      <c r="B8" s="10"/>
      <c r="C8" s="10"/>
    </row>
    <row r="9" spans="1:4" ht="15.75" x14ac:dyDescent="0.25">
      <c r="A9" s="10"/>
      <c r="B9" s="10"/>
      <c r="C9" s="171"/>
      <c r="D9" s="172" t="s">
        <v>137</v>
      </c>
    </row>
    <row r="10" spans="1:4" ht="48" customHeight="1" x14ac:dyDescent="0.25">
      <c r="A10" s="143" t="s">
        <v>432</v>
      </c>
      <c r="B10" s="210" t="s">
        <v>433</v>
      </c>
      <c r="C10" s="210"/>
      <c r="D10" s="143" t="s">
        <v>6</v>
      </c>
    </row>
    <row r="11" spans="1:4" ht="15.75" x14ac:dyDescent="0.25">
      <c r="A11" s="173">
        <v>1</v>
      </c>
      <c r="B11" s="237">
        <v>2</v>
      </c>
      <c r="C11" s="237"/>
      <c r="D11" s="173">
        <v>3</v>
      </c>
    </row>
    <row r="12" spans="1:4" x14ac:dyDescent="0.25">
      <c r="A12" s="238" t="s">
        <v>434</v>
      </c>
      <c r="B12" s="238"/>
      <c r="C12" s="238"/>
      <c r="D12" s="238"/>
    </row>
    <row r="13" spans="1:4" x14ac:dyDescent="0.25">
      <c r="A13" s="174">
        <v>41030000</v>
      </c>
      <c r="B13" s="239" t="s">
        <v>127</v>
      </c>
      <c r="C13" s="239"/>
      <c r="D13" s="175">
        <f>SUM(D14:D17)</f>
        <v>142342200</v>
      </c>
    </row>
    <row r="14" spans="1:4" x14ac:dyDescent="0.25">
      <c r="A14" s="176">
        <v>41033900</v>
      </c>
      <c r="B14" s="240" t="s">
        <v>128</v>
      </c>
      <c r="C14" s="240"/>
      <c r="D14" s="177">
        <v>129546700</v>
      </c>
    </row>
    <row r="15" spans="1:4" ht="29.25" customHeight="1" x14ac:dyDescent="0.25">
      <c r="A15" s="176">
        <v>41035400</v>
      </c>
      <c r="B15" s="230" t="s">
        <v>316</v>
      </c>
      <c r="C15" s="231"/>
      <c r="D15" s="177">
        <v>839300</v>
      </c>
    </row>
    <row r="16" spans="1:4" ht="30" customHeight="1" x14ac:dyDescent="0.25">
      <c r="A16" s="176">
        <v>41036000</v>
      </c>
      <c r="B16" s="230" t="s">
        <v>314</v>
      </c>
      <c r="C16" s="231"/>
      <c r="D16" s="177">
        <v>2451400</v>
      </c>
    </row>
    <row r="17" spans="1:4" ht="28.5" customHeight="1" x14ac:dyDescent="0.25">
      <c r="A17" s="176">
        <v>41036300</v>
      </c>
      <c r="B17" s="230" t="s">
        <v>315</v>
      </c>
      <c r="C17" s="231"/>
      <c r="D17" s="177">
        <v>9504800</v>
      </c>
    </row>
    <row r="18" spans="1:4" x14ac:dyDescent="0.25">
      <c r="A18" s="178">
        <v>41050000</v>
      </c>
      <c r="B18" s="243" t="s">
        <v>129</v>
      </c>
      <c r="C18" s="243"/>
      <c r="D18" s="154">
        <f>SUM(D19+D20+D21+D22+D23+D24+D25)</f>
        <v>2683315.09</v>
      </c>
    </row>
    <row r="19" spans="1:4" ht="30" customHeight="1" x14ac:dyDescent="0.25">
      <c r="A19" s="155">
        <v>41051000</v>
      </c>
      <c r="B19" s="244" t="s">
        <v>130</v>
      </c>
      <c r="C19" s="244"/>
      <c r="D19" s="156">
        <v>2026900</v>
      </c>
    </row>
    <row r="20" spans="1:4" ht="30" customHeight="1" x14ac:dyDescent="0.25">
      <c r="A20" s="155">
        <v>41053900</v>
      </c>
      <c r="B20" s="245" t="s">
        <v>435</v>
      </c>
      <c r="C20" s="245"/>
      <c r="D20" s="156">
        <v>13420</v>
      </c>
    </row>
    <row r="21" spans="1:4" ht="30.75" customHeight="1" x14ac:dyDescent="0.25">
      <c r="A21" s="155">
        <v>41053900</v>
      </c>
      <c r="B21" s="245" t="s">
        <v>436</v>
      </c>
      <c r="C21" s="245"/>
      <c r="D21" s="156">
        <v>56925</v>
      </c>
    </row>
    <row r="22" spans="1:4" x14ac:dyDescent="0.25">
      <c r="A22" s="155">
        <v>41053900</v>
      </c>
      <c r="B22" s="245" t="s">
        <v>437</v>
      </c>
      <c r="C22" s="245"/>
      <c r="D22" s="156">
        <v>72000</v>
      </c>
    </row>
    <row r="23" spans="1:4" ht="27.75" customHeight="1" x14ac:dyDescent="0.25">
      <c r="A23" s="155">
        <v>41053900</v>
      </c>
      <c r="B23" s="246" t="s">
        <v>438</v>
      </c>
      <c r="C23" s="247"/>
      <c r="D23" s="177">
        <v>200000</v>
      </c>
    </row>
    <row r="24" spans="1:4" ht="44.25" customHeight="1" x14ac:dyDescent="0.25">
      <c r="A24" s="41">
        <v>41059300</v>
      </c>
      <c r="B24" s="230" t="s">
        <v>330</v>
      </c>
      <c r="C24" s="231"/>
      <c r="D24" s="177">
        <v>243798.09</v>
      </c>
    </row>
    <row r="25" spans="1:4" ht="31.5" customHeight="1" x14ac:dyDescent="0.25">
      <c r="A25" s="60">
        <v>41057700</v>
      </c>
      <c r="B25" s="248" t="s">
        <v>400</v>
      </c>
      <c r="C25" s="249"/>
      <c r="D25" s="177">
        <v>70272</v>
      </c>
    </row>
    <row r="26" spans="1:4" x14ac:dyDescent="0.25">
      <c r="A26" s="243" t="s">
        <v>439</v>
      </c>
      <c r="B26" s="243"/>
      <c r="C26" s="243"/>
      <c r="D26" s="243"/>
    </row>
    <row r="27" spans="1:4" x14ac:dyDescent="0.25">
      <c r="A27" s="178">
        <v>41050000</v>
      </c>
      <c r="B27" s="243" t="s">
        <v>129</v>
      </c>
      <c r="C27" s="243"/>
      <c r="D27" s="179">
        <f>D28+D29</f>
        <v>950000</v>
      </c>
    </row>
    <row r="28" spans="1:4" ht="39.75" customHeight="1" x14ac:dyDescent="0.25">
      <c r="A28" s="155">
        <v>41053900</v>
      </c>
      <c r="B28" s="241" t="s">
        <v>440</v>
      </c>
      <c r="C28" s="242"/>
      <c r="D28" s="156">
        <f>350000-50000</f>
        <v>300000</v>
      </c>
    </row>
    <row r="29" spans="1:4" ht="27" customHeight="1" x14ac:dyDescent="0.25">
      <c r="A29" s="155">
        <v>41053900</v>
      </c>
      <c r="B29" s="241" t="s">
        <v>441</v>
      </c>
      <c r="C29" s="242"/>
      <c r="D29" s="156">
        <v>650000</v>
      </c>
    </row>
    <row r="30" spans="1:4" x14ac:dyDescent="0.25">
      <c r="A30" s="121" t="s">
        <v>228</v>
      </c>
      <c r="B30" s="253" t="s">
        <v>442</v>
      </c>
      <c r="C30" s="253"/>
      <c r="D30" s="154">
        <f>SUM(D31+D32)</f>
        <v>145975515.09</v>
      </c>
    </row>
    <row r="31" spans="1:4" x14ac:dyDescent="0.25">
      <c r="A31" s="121" t="s">
        <v>228</v>
      </c>
      <c r="B31" s="253" t="s">
        <v>443</v>
      </c>
      <c r="C31" s="253"/>
      <c r="D31" s="154">
        <f>SUM(D13+D18)</f>
        <v>145025515.09</v>
      </c>
    </row>
    <row r="32" spans="1:4" x14ac:dyDescent="0.25">
      <c r="A32" s="121" t="s">
        <v>228</v>
      </c>
      <c r="B32" s="253" t="s">
        <v>444</v>
      </c>
      <c r="C32" s="253"/>
      <c r="D32" s="154">
        <f>D27</f>
        <v>950000</v>
      </c>
    </row>
    <row r="33" spans="1:4" ht="18.75" x14ac:dyDescent="0.25">
      <c r="A33" s="169"/>
      <c r="B33" s="10"/>
      <c r="C33" s="10"/>
    </row>
    <row r="34" spans="1:4" ht="15.75" x14ac:dyDescent="0.25">
      <c r="A34" s="254" t="s">
        <v>445</v>
      </c>
      <c r="B34" s="254"/>
      <c r="C34" s="254"/>
      <c r="D34" s="180"/>
    </row>
    <row r="35" spans="1:4" x14ac:dyDescent="0.25">
      <c r="A35" s="180"/>
      <c r="B35" s="180"/>
      <c r="C35" s="180"/>
      <c r="D35" s="181" t="s">
        <v>446</v>
      </c>
    </row>
    <row r="36" spans="1:4" x14ac:dyDescent="0.25">
      <c r="A36" s="211" t="s">
        <v>447</v>
      </c>
      <c r="B36" s="211" t="s">
        <v>448</v>
      </c>
      <c r="C36" s="211" t="s">
        <v>449</v>
      </c>
      <c r="D36" s="211" t="s">
        <v>58</v>
      </c>
    </row>
    <row r="37" spans="1:4" ht="32.25" customHeight="1" x14ac:dyDescent="0.25">
      <c r="A37" s="211"/>
      <c r="B37" s="211"/>
      <c r="C37" s="211"/>
      <c r="D37" s="211"/>
    </row>
    <row r="38" spans="1:4" x14ac:dyDescent="0.25">
      <c r="A38" s="182">
        <v>1</v>
      </c>
      <c r="B38" s="182">
        <v>2</v>
      </c>
      <c r="C38" s="182">
        <v>3</v>
      </c>
      <c r="D38" s="182">
        <v>4</v>
      </c>
    </row>
    <row r="39" spans="1:4" x14ac:dyDescent="0.25">
      <c r="A39" s="255" t="s">
        <v>450</v>
      </c>
      <c r="B39" s="255"/>
      <c r="C39" s="255"/>
      <c r="D39" s="255"/>
    </row>
    <row r="40" spans="1:4" x14ac:dyDescent="0.25">
      <c r="A40" s="256" t="s">
        <v>451</v>
      </c>
      <c r="B40" s="257"/>
      <c r="C40" s="258"/>
      <c r="D40" s="152">
        <f>SUM(D41:D48)</f>
        <v>7143700</v>
      </c>
    </row>
    <row r="41" spans="1:4" x14ac:dyDescent="0.25">
      <c r="A41" s="183" t="s">
        <v>239</v>
      </c>
      <c r="B41" s="184">
        <v>9110</v>
      </c>
      <c r="C41" s="185" t="s">
        <v>241</v>
      </c>
      <c r="D41" s="160">
        <v>5313700</v>
      </c>
    </row>
    <row r="42" spans="1:4" ht="38.25" x14ac:dyDescent="0.25">
      <c r="A42" s="183" t="s">
        <v>452</v>
      </c>
      <c r="B42" s="184">
        <v>9800</v>
      </c>
      <c r="C42" s="186" t="s">
        <v>453</v>
      </c>
      <c r="D42" s="160">
        <v>500000</v>
      </c>
    </row>
    <row r="43" spans="1:4" ht="51" x14ac:dyDescent="0.25">
      <c r="A43" s="183" t="s">
        <v>452</v>
      </c>
      <c r="B43" s="184">
        <v>9800</v>
      </c>
      <c r="C43" s="187" t="s">
        <v>454</v>
      </c>
      <c r="D43" s="160">
        <v>100000</v>
      </c>
    </row>
    <row r="44" spans="1:4" ht="51" x14ac:dyDescent="0.25">
      <c r="A44" s="183" t="s">
        <v>452</v>
      </c>
      <c r="B44" s="184">
        <v>9800</v>
      </c>
      <c r="C44" s="188" t="s">
        <v>455</v>
      </c>
      <c r="D44" s="160">
        <v>400000</v>
      </c>
    </row>
    <row r="45" spans="1:4" ht="51" x14ac:dyDescent="0.25">
      <c r="A45" s="183" t="s">
        <v>452</v>
      </c>
      <c r="B45" s="184">
        <v>9800</v>
      </c>
      <c r="C45" s="189" t="s">
        <v>456</v>
      </c>
      <c r="D45" s="160">
        <v>500000</v>
      </c>
    </row>
    <row r="46" spans="1:4" ht="63.75" x14ac:dyDescent="0.25">
      <c r="A46" s="183" t="s">
        <v>452</v>
      </c>
      <c r="B46" s="184">
        <v>9800</v>
      </c>
      <c r="C46" s="189" t="s">
        <v>457</v>
      </c>
      <c r="D46" s="160">
        <v>250000</v>
      </c>
    </row>
    <row r="47" spans="1:4" ht="38.25" x14ac:dyDescent="0.25">
      <c r="A47" s="183" t="s">
        <v>349</v>
      </c>
      <c r="B47" s="190">
        <v>9770</v>
      </c>
      <c r="C47" s="189" t="s">
        <v>458</v>
      </c>
      <c r="D47" s="191">
        <v>20000</v>
      </c>
    </row>
    <row r="48" spans="1:4" ht="51" x14ac:dyDescent="0.25">
      <c r="A48" s="183" t="s">
        <v>452</v>
      </c>
      <c r="B48" s="184">
        <v>9800</v>
      </c>
      <c r="C48" s="188" t="s">
        <v>459</v>
      </c>
      <c r="D48" s="160">
        <v>60000</v>
      </c>
    </row>
    <row r="49" spans="1:4" x14ac:dyDescent="0.25">
      <c r="A49" s="255" t="s">
        <v>460</v>
      </c>
      <c r="B49" s="255"/>
      <c r="C49" s="255"/>
      <c r="D49" s="255"/>
    </row>
    <row r="50" spans="1:4" x14ac:dyDescent="0.25">
      <c r="A50" s="256" t="s">
        <v>451</v>
      </c>
      <c r="B50" s="257"/>
      <c r="C50" s="258"/>
      <c r="D50" s="192">
        <f>SUM(D51:D82)</f>
        <v>14339000</v>
      </c>
    </row>
    <row r="51" spans="1:4" ht="38.25" x14ac:dyDescent="0.25">
      <c r="A51" s="183" t="s">
        <v>349</v>
      </c>
      <c r="B51" s="190">
        <v>9770</v>
      </c>
      <c r="C51" s="189" t="s">
        <v>461</v>
      </c>
      <c r="D51" s="193">
        <v>700000</v>
      </c>
    </row>
    <row r="52" spans="1:4" ht="51" x14ac:dyDescent="0.25">
      <c r="A52" s="183" t="s">
        <v>349</v>
      </c>
      <c r="B52" s="190">
        <v>9770</v>
      </c>
      <c r="C52" s="189" t="s">
        <v>462</v>
      </c>
      <c r="D52" s="193">
        <v>1450000</v>
      </c>
    </row>
    <row r="53" spans="1:4" ht="25.5" x14ac:dyDescent="0.25">
      <c r="A53" s="183" t="s">
        <v>349</v>
      </c>
      <c r="B53" s="190">
        <v>9770</v>
      </c>
      <c r="C53" s="189" t="s">
        <v>463</v>
      </c>
      <c r="D53" s="193">
        <v>1540000</v>
      </c>
    </row>
    <row r="54" spans="1:4" ht="38.25" x14ac:dyDescent="0.25">
      <c r="A54" s="183" t="s">
        <v>350</v>
      </c>
      <c r="B54" s="190">
        <v>9770</v>
      </c>
      <c r="C54" s="189" t="s">
        <v>464</v>
      </c>
      <c r="D54" s="193">
        <v>300000</v>
      </c>
    </row>
    <row r="55" spans="1:4" ht="63.75" x14ac:dyDescent="0.25">
      <c r="A55" s="183" t="s">
        <v>452</v>
      </c>
      <c r="B55" s="190">
        <v>9800</v>
      </c>
      <c r="C55" s="189" t="s">
        <v>465</v>
      </c>
      <c r="D55" s="193">
        <v>300000</v>
      </c>
    </row>
    <row r="56" spans="1:4" ht="63.75" x14ac:dyDescent="0.25">
      <c r="A56" s="183" t="s">
        <v>452</v>
      </c>
      <c r="B56" s="190">
        <v>9800</v>
      </c>
      <c r="C56" s="194" t="s">
        <v>466</v>
      </c>
      <c r="D56" s="193">
        <v>150000</v>
      </c>
    </row>
    <row r="57" spans="1:4" ht="51" x14ac:dyDescent="0.25">
      <c r="A57" s="183" t="s">
        <v>452</v>
      </c>
      <c r="B57" s="190">
        <v>9800</v>
      </c>
      <c r="C57" s="189" t="s">
        <v>467</v>
      </c>
      <c r="D57" s="193">
        <v>250000</v>
      </c>
    </row>
    <row r="58" spans="1:4" ht="51" x14ac:dyDescent="0.25">
      <c r="A58" s="183" t="s">
        <v>452</v>
      </c>
      <c r="B58" s="190">
        <v>9800</v>
      </c>
      <c r="C58" s="189" t="s">
        <v>468</v>
      </c>
      <c r="D58" s="193">
        <v>350000</v>
      </c>
    </row>
    <row r="59" spans="1:4" ht="51" x14ac:dyDescent="0.25">
      <c r="A59" s="183" t="s">
        <v>452</v>
      </c>
      <c r="B59" s="190">
        <v>9800</v>
      </c>
      <c r="C59" s="189" t="s">
        <v>469</v>
      </c>
      <c r="D59" s="193">
        <v>500000</v>
      </c>
    </row>
    <row r="60" spans="1:4" ht="51" x14ac:dyDescent="0.25">
      <c r="A60" s="183" t="s">
        <v>452</v>
      </c>
      <c r="B60" s="190">
        <v>9800</v>
      </c>
      <c r="C60" s="189" t="s">
        <v>470</v>
      </c>
      <c r="D60" s="193">
        <v>500000</v>
      </c>
    </row>
    <row r="61" spans="1:4" ht="51" x14ac:dyDescent="0.25">
      <c r="A61" s="183" t="s">
        <v>452</v>
      </c>
      <c r="B61" s="190">
        <v>9800</v>
      </c>
      <c r="C61" s="189" t="s">
        <v>471</v>
      </c>
      <c r="D61" s="193">
        <v>500000</v>
      </c>
    </row>
    <row r="62" spans="1:4" ht="51" x14ac:dyDescent="0.25">
      <c r="A62" s="183" t="s">
        <v>452</v>
      </c>
      <c r="B62" s="190">
        <v>9800</v>
      </c>
      <c r="C62" s="189" t="s">
        <v>472</v>
      </c>
      <c r="D62" s="193">
        <v>500000</v>
      </c>
    </row>
    <row r="63" spans="1:4" ht="51" x14ac:dyDescent="0.25">
      <c r="A63" s="183" t="s">
        <v>452</v>
      </c>
      <c r="B63" s="190">
        <v>9800</v>
      </c>
      <c r="C63" s="189" t="s">
        <v>473</v>
      </c>
      <c r="D63" s="193">
        <v>500000</v>
      </c>
    </row>
    <row r="64" spans="1:4" ht="51" x14ac:dyDescent="0.25">
      <c r="A64" s="183" t="s">
        <v>452</v>
      </c>
      <c r="B64" s="190">
        <v>9800</v>
      </c>
      <c r="C64" s="189" t="s">
        <v>474</v>
      </c>
      <c r="D64" s="193">
        <v>500000</v>
      </c>
    </row>
    <row r="65" spans="1:4" ht="51" x14ac:dyDescent="0.25">
      <c r="A65" s="183" t="s">
        <v>452</v>
      </c>
      <c r="B65" s="190">
        <v>9800</v>
      </c>
      <c r="C65" s="189" t="s">
        <v>475</v>
      </c>
      <c r="D65" s="193">
        <v>500000</v>
      </c>
    </row>
    <row r="66" spans="1:4" ht="51" x14ac:dyDescent="0.25">
      <c r="A66" s="183" t="s">
        <v>452</v>
      </c>
      <c r="B66" s="190">
        <v>9800</v>
      </c>
      <c r="C66" s="189" t="s">
        <v>476</v>
      </c>
      <c r="D66" s="193">
        <v>500000</v>
      </c>
    </row>
    <row r="67" spans="1:4" ht="51" x14ac:dyDescent="0.25">
      <c r="A67" s="183" t="s">
        <v>452</v>
      </c>
      <c r="B67" s="190">
        <v>9800</v>
      </c>
      <c r="C67" s="189" t="s">
        <v>477</v>
      </c>
      <c r="D67" s="193">
        <v>500000</v>
      </c>
    </row>
    <row r="68" spans="1:4" ht="63.75" x14ac:dyDescent="0.25">
      <c r="A68" s="183" t="s">
        <v>452</v>
      </c>
      <c r="B68" s="190">
        <v>9800</v>
      </c>
      <c r="C68" s="189" t="s">
        <v>478</v>
      </c>
      <c r="D68" s="193">
        <v>500000</v>
      </c>
    </row>
    <row r="69" spans="1:4" ht="38.25" x14ac:dyDescent="0.25">
      <c r="A69" s="76" t="s">
        <v>395</v>
      </c>
      <c r="B69" s="183" t="s">
        <v>479</v>
      </c>
      <c r="C69" s="195" t="s">
        <v>480</v>
      </c>
      <c r="D69" s="191">
        <v>1000000</v>
      </c>
    </row>
    <row r="70" spans="1:4" ht="38.25" x14ac:dyDescent="0.25">
      <c r="A70" s="183" t="s">
        <v>452</v>
      </c>
      <c r="B70" s="190">
        <v>9800</v>
      </c>
      <c r="C70" s="189" t="s">
        <v>481</v>
      </c>
      <c r="D70" s="193">
        <v>80000</v>
      </c>
    </row>
    <row r="71" spans="1:4" ht="51" x14ac:dyDescent="0.25">
      <c r="A71" s="183" t="s">
        <v>452</v>
      </c>
      <c r="B71" s="190">
        <v>9800</v>
      </c>
      <c r="C71" s="189" t="s">
        <v>475</v>
      </c>
      <c r="D71" s="191">
        <f>602000+135000</f>
        <v>737000</v>
      </c>
    </row>
    <row r="72" spans="1:4" ht="51" x14ac:dyDescent="0.25">
      <c r="A72" s="183" t="s">
        <v>452</v>
      </c>
      <c r="B72" s="190">
        <v>9800</v>
      </c>
      <c r="C72" s="189" t="s">
        <v>482</v>
      </c>
      <c r="D72" s="191">
        <v>478000</v>
      </c>
    </row>
    <row r="73" spans="1:4" ht="51" x14ac:dyDescent="0.25">
      <c r="A73" s="183" t="s">
        <v>452</v>
      </c>
      <c r="B73" s="190">
        <v>9800</v>
      </c>
      <c r="C73" s="189" t="s">
        <v>483</v>
      </c>
      <c r="D73" s="191">
        <v>350000</v>
      </c>
    </row>
    <row r="74" spans="1:4" ht="51" x14ac:dyDescent="0.25">
      <c r="A74" s="183" t="s">
        <v>452</v>
      </c>
      <c r="B74" s="190">
        <v>9800</v>
      </c>
      <c r="C74" s="189" t="s">
        <v>471</v>
      </c>
      <c r="D74" s="193">
        <f>380000+80000</f>
        <v>460000</v>
      </c>
    </row>
    <row r="75" spans="1:4" x14ac:dyDescent="0.25">
      <c r="A75" s="250" t="s">
        <v>490</v>
      </c>
      <c r="B75" s="251"/>
      <c r="C75" s="252"/>
      <c r="D75" s="191"/>
    </row>
    <row r="76" spans="1:4" ht="51" x14ac:dyDescent="0.25">
      <c r="A76" s="202" t="s">
        <v>452</v>
      </c>
      <c r="B76" s="190">
        <v>9800</v>
      </c>
      <c r="C76" s="189" t="s">
        <v>475</v>
      </c>
      <c r="D76" s="193">
        <v>76000</v>
      </c>
    </row>
    <row r="77" spans="1:4" ht="51" x14ac:dyDescent="0.25">
      <c r="A77" s="183" t="s">
        <v>452</v>
      </c>
      <c r="B77" s="190">
        <v>9800</v>
      </c>
      <c r="C77" s="189" t="s">
        <v>482</v>
      </c>
      <c r="D77" s="191">
        <v>-54000</v>
      </c>
    </row>
    <row r="78" spans="1:4" ht="51" x14ac:dyDescent="0.25">
      <c r="A78" s="183" t="s">
        <v>452</v>
      </c>
      <c r="B78" s="190">
        <v>9800</v>
      </c>
      <c r="C78" s="189" t="s">
        <v>487</v>
      </c>
      <c r="D78" s="191">
        <v>132000</v>
      </c>
    </row>
    <row r="79" spans="1:4" ht="51" x14ac:dyDescent="0.25">
      <c r="A79" s="183" t="s">
        <v>452</v>
      </c>
      <c r="B79" s="190">
        <v>9800</v>
      </c>
      <c r="C79" s="189" t="s">
        <v>488</v>
      </c>
      <c r="D79" s="191">
        <v>500000</v>
      </c>
    </row>
    <row r="80" spans="1:4" ht="51" x14ac:dyDescent="0.25">
      <c r="A80" s="183" t="s">
        <v>452</v>
      </c>
      <c r="B80" s="190">
        <v>9800</v>
      </c>
      <c r="C80" s="189" t="s">
        <v>489</v>
      </c>
      <c r="D80" s="191">
        <v>200000</v>
      </c>
    </row>
    <row r="81" spans="1:4" ht="51" x14ac:dyDescent="0.25">
      <c r="A81" s="183" t="s">
        <v>452</v>
      </c>
      <c r="B81" s="184">
        <v>9800</v>
      </c>
      <c r="C81" s="189" t="s">
        <v>456</v>
      </c>
      <c r="D81" s="160">
        <v>300000</v>
      </c>
    </row>
    <row r="82" spans="1:4" ht="51" x14ac:dyDescent="0.25">
      <c r="A82" s="183" t="s">
        <v>452</v>
      </c>
      <c r="B82" s="190">
        <v>9800</v>
      </c>
      <c r="C82" s="189" t="s">
        <v>471</v>
      </c>
      <c r="D82" s="193">
        <v>40000</v>
      </c>
    </row>
    <row r="83" spans="1:4" x14ac:dyDescent="0.25">
      <c r="A83" s="196" t="s">
        <v>228</v>
      </c>
      <c r="B83" s="196" t="s">
        <v>228</v>
      </c>
      <c r="C83" s="197" t="s">
        <v>484</v>
      </c>
      <c r="D83" s="198">
        <f>SUM(D84:D85)</f>
        <v>21482700</v>
      </c>
    </row>
    <row r="84" spans="1:4" x14ac:dyDescent="0.25">
      <c r="A84" s="196" t="s">
        <v>228</v>
      </c>
      <c r="B84" s="196" t="s">
        <v>228</v>
      </c>
      <c r="C84" s="197" t="s">
        <v>443</v>
      </c>
      <c r="D84" s="198">
        <f>SUM(D40)</f>
        <v>7143700</v>
      </c>
    </row>
    <row r="85" spans="1:4" x14ac:dyDescent="0.25">
      <c r="A85" s="196" t="s">
        <v>228</v>
      </c>
      <c r="B85" s="196" t="s">
        <v>228</v>
      </c>
      <c r="C85" s="197" t="s">
        <v>444</v>
      </c>
      <c r="D85" s="198">
        <f>SUM(D50)</f>
        <v>14339000</v>
      </c>
    </row>
    <row r="86" spans="1:4" x14ac:dyDescent="0.25">
      <c r="A86" s="199"/>
      <c r="B86" s="200"/>
      <c r="C86" s="201"/>
    </row>
    <row r="87" spans="1:4" ht="18.75" x14ac:dyDescent="0.3">
      <c r="A87" s="11" t="s">
        <v>485</v>
      </c>
      <c r="C87" s="11"/>
      <c r="D87" s="11"/>
    </row>
    <row r="90" spans="1:4" x14ac:dyDescent="0.25">
      <c r="D90" s="12"/>
    </row>
  </sheetData>
  <mergeCells count="38">
    <mergeCell ref="D36:D37"/>
    <mergeCell ref="A39:D39"/>
    <mergeCell ref="A40:C40"/>
    <mergeCell ref="A49:D49"/>
    <mergeCell ref="A50:C50"/>
    <mergeCell ref="A75:C75"/>
    <mergeCell ref="B29:C29"/>
    <mergeCell ref="B30:C30"/>
    <mergeCell ref="B31:C31"/>
    <mergeCell ref="B32:C32"/>
    <mergeCell ref="A34:C34"/>
    <mergeCell ref="A36:A37"/>
    <mergeCell ref="B36:B37"/>
    <mergeCell ref="C36:C37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6:D26"/>
    <mergeCell ref="B27:C27"/>
    <mergeCell ref="B16:C16"/>
    <mergeCell ref="B1:D1"/>
    <mergeCell ref="B2:D2"/>
    <mergeCell ref="A4:D4"/>
    <mergeCell ref="A5:D5"/>
    <mergeCell ref="A7:C7"/>
    <mergeCell ref="B10:C10"/>
    <mergeCell ref="B11:C11"/>
    <mergeCell ref="A12:D12"/>
    <mergeCell ref="B13:C13"/>
    <mergeCell ref="B14:C14"/>
    <mergeCell ref="B15:C15"/>
  </mergeCells>
  <pageMargins left="0.70866141732283472" right="0.31496062992125984" top="0.55118110236220474" bottom="0.55118110236220474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opLeftCell="A101" zoomScaleNormal="100" workbookViewId="0">
      <selection activeCell="I110" sqref="I110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2.425781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0.85546875" customWidth="1"/>
    <col min="13" max="13" width="10.7109375" customWidth="1"/>
    <col min="14" max="15" width="12.140625" customWidth="1"/>
    <col min="16" max="16" width="13.85546875" customWidth="1"/>
  </cols>
  <sheetData>
    <row r="1" spans="1:18" ht="18.75" x14ac:dyDescent="0.3">
      <c r="G1" s="53"/>
      <c r="H1" s="53"/>
      <c r="I1" s="53"/>
      <c r="J1" s="53"/>
      <c r="K1" s="53" t="s">
        <v>428</v>
      </c>
      <c r="L1" s="53"/>
      <c r="M1" s="53"/>
      <c r="N1" s="53"/>
    </row>
    <row r="2" spans="1:18" ht="18.75" x14ac:dyDescent="0.3">
      <c r="G2" s="53"/>
      <c r="H2" s="53"/>
      <c r="I2" s="53"/>
      <c r="J2" s="53"/>
      <c r="K2" s="53" t="s">
        <v>491</v>
      </c>
      <c r="L2" s="53"/>
      <c r="M2" s="53"/>
      <c r="N2" s="53"/>
    </row>
    <row r="4" spans="1:18" x14ac:dyDescent="0.25">
      <c r="A4" s="1"/>
    </row>
    <row r="5" spans="1:18" ht="18.75" x14ac:dyDescent="0.25">
      <c r="A5" s="212" t="s">
        <v>320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55"/>
      <c r="P5" s="55"/>
      <c r="Q5" s="55"/>
      <c r="R5" s="55"/>
    </row>
    <row r="6" spans="1:18" ht="18.75" x14ac:dyDescent="0.3">
      <c r="A6" s="213" t="s">
        <v>321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56"/>
      <c r="P6" s="56"/>
      <c r="Q6" s="56"/>
      <c r="R6" s="56"/>
    </row>
    <row r="7" spans="1:18" x14ac:dyDescent="0.25">
      <c r="A7" s="2" t="s">
        <v>293</v>
      </c>
    </row>
    <row r="8" spans="1:18" ht="14.45" x14ac:dyDescent="0.3">
      <c r="A8" s="3"/>
    </row>
    <row r="9" spans="1:18" s="288" customFormat="1" ht="18" customHeight="1" x14ac:dyDescent="0.25">
      <c r="A9" s="286" t="s">
        <v>0</v>
      </c>
      <c r="B9" s="286" t="s">
        <v>1</v>
      </c>
      <c r="C9" s="286" t="s">
        <v>2</v>
      </c>
      <c r="D9" s="287" t="s">
        <v>3</v>
      </c>
      <c r="E9" s="287" t="s">
        <v>4</v>
      </c>
      <c r="F9" s="287" t="s">
        <v>5</v>
      </c>
      <c r="G9" s="287" t="s">
        <v>6</v>
      </c>
      <c r="H9" s="259" t="s">
        <v>7</v>
      </c>
      <c r="I9" s="259"/>
      <c r="J9" s="259"/>
      <c r="K9" s="262" t="s">
        <v>8</v>
      </c>
      <c r="L9" s="262"/>
      <c r="M9" s="262"/>
      <c r="N9" s="262"/>
    </row>
    <row r="10" spans="1:18" s="288" customFormat="1" ht="30" customHeight="1" x14ac:dyDescent="0.25">
      <c r="A10" s="286"/>
      <c r="B10" s="286"/>
      <c r="C10" s="286"/>
      <c r="D10" s="289"/>
      <c r="E10" s="289"/>
      <c r="F10" s="289"/>
      <c r="G10" s="289"/>
      <c r="H10" s="260" t="s">
        <v>298</v>
      </c>
      <c r="I10" s="260" t="s">
        <v>300</v>
      </c>
      <c r="J10" s="260" t="s">
        <v>297</v>
      </c>
      <c r="K10" s="260" t="s">
        <v>298</v>
      </c>
      <c r="L10" s="260" t="s">
        <v>300</v>
      </c>
      <c r="M10" s="208" t="s">
        <v>322</v>
      </c>
      <c r="N10" s="260" t="s">
        <v>297</v>
      </c>
    </row>
    <row r="11" spans="1:18" s="288" customFormat="1" ht="31.5" customHeight="1" x14ac:dyDescent="0.25">
      <c r="A11" s="286"/>
      <c r="B11" s="286"/>
      <c r="C11" s="286"/>
      <c r="D11" s="290"/>
      <c r="E11" s="290"/>
      <c r="F11" s="290"/>
      <c r="G11" s="290"/>
      <c r="H11" s="261"/>
      <c r="I11" s="261"/>
      <c r="J11" s="261"/>
      <c r="K11" s="261"/>
      <c r="L11" s="261"/>
      <c r="M11" s="207" t="s">
        <v>10</v>
      </c>
      <c r="N11" s="261"/>
    </row>
    <row r="12" spans="1:18" s="288" customFormat="1" x14ac:dyDescent="0.25">
      <c r="A12" s="291">
        <v>1</v>
      </c>
      <c r="B12" s="291">
        <v>2</v>
      </c>
      <c r="C12" s="291">
        <v>3</v>
      </c>
      <c r="D12" s="291">
        <v>4</v>
      </c>
      <c r="E12" s="291">
        <v>5</v>
      </c>
      <c r="F12" s="291">
        <v>6</v>
      </c>
      <c r="G12" s="291">
        <v>7</v>
      </c>
      <c r="H12" s="291">
        <v>8</v>
      </c>
      <c r="I12" s="291">
        <v>9</v>
      </c>
      <c r="J12" s="291">
        <v>10</v>
      </c>
      <c r="K12" s="291">
        <v>11</v>
      </c>
      <c r="L12" s="291">
        <v>12</v>
      </c>
      <c r="M12" s="291">
        <v>13</v>
      </c>
      <c r="N12" s="291">
        <v>14</v>
      </c>
    </row>
    <row r="13" spans="1:18" s="288" customFormat="1" x14ac:dyDescent="0.25">
      <c r="A13" s="292" t="s">
        <v>149</v>
      </c>
      <c r="B13" s="291"/>
      <c r="C13" s="291"/>
      <c r="D13" s="293" t="s">
        <v>11</v>
      </c>
      <c r="E13" s="293"/>
      <c r="F13" s="159"/>
      <c r="G13" s="65">
        <f>SUM(J13+N13)</f>
        <v>80076066.049999997</v>
      </c>
      <c r="H13" s="65">
        <f t="shared" ref="H13:N13" si="0">SUM(H14:H46)</f>
        <v>39959349.049999997</v>
      </c>
      <c r="I13" s="65">
        <f t="shared" si="0"/>
        <v>-1576500</v>
      </c>
      <c r="J13" s="65">
        <f t="shared" si="0"/>
        <v>38382849.049999997</v>
      </c>
      <c r="K13" s="65">
        <f t="shared" si="0"/>
        <v>40296217</v>
      </c>
      <c r="L13" s="65">
        <f t="shared" si="0"/>
        <v>1397000</v>
      </c>
      <c r="M13" s="65">
        <f t="shared" si="0"/>
        <v>1397000</v>
      </c>
      <c r="N13" s="65">
        <f t="shared" si="0"/>
        <v>41693217</v>
      </c>
      <c r="O13" s="294"/>
    </row>
    <row r="14" spans="1:18" s="288" customFormat="1" ht="67.5" x14ac:dyDescent="0.25">
      <c r="A14" s="62" t="s">
        <v>150</v>
      </c>
      <c r="B14" s="62" t="s">
        <v>151</v>
      </c>
      <c r="C14" s="62" t="s">
        <v>152</v>
      </c>
      <c r="D14" s="120" t="s">
        <v>153</v>
      </c>
      <c r="E14" s="16" t="s">
        <v>270</v>
      </c>
      <c r="F14" s="17" t="s">
        <v>269</v>
      </c>
      <c r="G14" s="65">
        <f t="shared" ref="G14:G117" si="1">SUM(J14+N14)</f>
        <v>20000</v>
      </c>
      <c r="H14" s="19">
        <v>20000</v>
      </c>
      <c r="I14" s="18"/>
      <c r="J14" s="19">
        <f>SUM(H14:I14)</f>
        <v>20000</v>
      </c>
      <c r="K14" s="19"/>
      <c r="L14" s="18"/>
      <c r="M14" s="19"/>
      <c r="N14" s="19">
        <f>SUM(K14:L14)</f>
        <v>0</v>
      </c>
    </row>
    <row r="15" spans="1:18" s="288" customFormat="1" ht="33.75" x14ac:dyDescent="0.25">
      <c r="A15" s="13">
        <v>110180</v>
      </c>
      <c r="B15" s="14">
        <v>180</v>
      </c>
      <c r="C15" s="15">
        <v>133</v>
      </c>
      <c r="D15" s="16" t="s">
        <v>157</v>
      </c>
      <c r="E15" s="16" t="s">
        <v>272</v>
      </c>
      <c r="F15" s="17" t="s">
        <v>271</v>
      </c>
      <c r="G15" s="65">
        <f t="shared" ref="G15" si="2">SUM(J15+N15)</f>
        <v>1404000</v>
      </c>
      <c r="H15" s="19">
        <v>1204000</v>
      </c>
      <c r="I15" s="18"/>
      <c r="J15" s="19">
        <f t="shared" ref="J15:J77" si="3">SUM(H15:I15)</f>
        <v>1204000</v>
      </c>
      <c r="K15" s="19">
        <v>200000</v>
      </c>
      <c r="L15" s="18"/>
      <c r="M15" s="19"/>
      <c r="N15" s="19">
        <f t="shared" ref="N15:N77" si="4">SUM(K15:L15)</f>
        <v>200000</v>
      </c>
    </row>
    <row r="16" spans="1:18" s="288" customFormat="1" ht="33.75" x14ac:dyDescent="0.25">
      <c r="A16" s="112">
        <v>112111</v>
      </c>
      <c r="B16" s="113">
        <v>2111</v>
      </c>
      <c r="C16" s="15">
        <v>726</v>
      </c>
      <c r="D16" s="16" t="s">
        <v>42</v>
      </c>
      <c r="E16" s="16" t="s">
        <v>45</v>
      </c>
      <c r="F16" s="17" t="s">
        <v>46</v>
      </c>
      <c r="G16" s="65">
        <f t="shared" si="1"/>
        <v>1936213</v>
      </c>
      <c r="H16" s="19">
        <v>1936213</v>
      </c>
      <c r="I16" s="18"/>
      <c r="J16" s="19">
        <f t="shared" si="3"/>
        <v>1936213</v>
      </c>
      <c r="K16" s="19"/>
      <c r="L16" s="18"/>
      <c r="M16" s="19"/>
      <c r="N16" s="19">
        <f t="shared" si="4"/>
        <v>0</v>
      </c>
    </row>
    <row r="17" spans="1:16" s="288" customFormat="1" ht="33.75" x14ac:dyDescent="0.25">
      <c r="A17" s="112">
        <v>112152</v>
      </c>
      <c r="B17" s="113">
        <v>2152</v>
      </c>
      <c r="C17" s="15">
        <v>763</v>
      </c>
      <c r="D17" s="16" t="s">
        <v>43</v>
      </c>
      <c r="E17" s="16" t="s">
        <v>45</v>
      </c>
      <c r="F17" s="17" t="s">
        <v>46</v>
      </c>
      <c r="G17" s="65">
        <f t="shared" si="1"/>
        <v>4743247</v>
      </c>
      <c r="H17" s="19">
        <v>2400000</v>
      </c>
      <c r="I17" s="18"/>
      <c r="J17" s="19">
        <f t="shared" si="3"/>
        <v>2400000</v>
      </c>
      <c r="K17" s="19">
        <v>2343247</v>
      </c>
      <c r="L17" s="18"/>
      <c r="M17" s="19"/>
      <c r="N17" s="19">
        <f t="shared" si="4"/>
        <v>2343247</v>
      </c>
      <c r="P17" s="294"/>
    </row>
    <row r="18" spans="1:16" s="288" customFormat="1" ht="33.75" x14ac:dyDescent="0.25">
      <c r="A18" s="114" t="s">
        <v>245</v>
      </c>
      <c r="B18" s="114" t="s">
        <v>244</v>
      </c>
      <c r="C18" s="20" t="s">
        <v>243</v>
      </c>
      <c r="D18" s="16" t="s">
        <v>242</v>
      </c>
      <c r="E18" s="16" t="s">
        <v>294</v>
      </c>
      <c r="F18" s="17" t="s">
        <v>44</v>
      </c>
      <c r="G18" s="65">
        <f t="shared" si="1"/>
        <v>9207768</v>
      </c>
      <c r="H18" s="19">
        <v>9207768</v>
      </c>
      <c r="I18" s="18"/>
      <c r="J18" s="19">
        <f t="shared" si="3"/>
        <v>9207768</v>
      </c>
      <c r="K18" s="19"/>
      <c r="L18" s="18"/>
      <c r="M18" s="19"/>
      <c r="N18" s="19">
        <f t="shared" si="4"/>
        <v>0</v>
      </c>
    </row>
    <row r="19" spans="1:16" s="288" customFormat="1" ht="33.75" x14ac:dyDescent="0.25">
      <c r="A19" s="112">
        <v>112152</v>
      </c>
      <c r="B19" s="113">
        <v>2152</v>
      </c>
      <c r="C19" s="15">
        <v>763</v>
      </c>
      <c r="D19" s="16" t="s">
        <v>43</v>
      </c>
      <c r="E19" s="16" t="s">
        <v>294</v>
      </c>
      <c r="F19" s="17" t="s">
        <v>44</v>
      </c>
      <c r="G19" s="65">
        <f>SUM(J19+N19)</f>
        <v>7750000</v>
      </c>
      <c r="H19" s="19">
        <v>1250000</v>
      </c>
      <c r="I19" s="18"/>
      <c r="J19" s="19">
        <f t="shared" si="3"/>
        <v>1250000</v>
      </c>
      <c r="K19" s="19">
        <v>6500000</v>
      </c>
      <c r="L19" s="18"/>
      <c r="M19" s="19"/>
      <c r="N19" s="19">
        <f t="shared" si="4"/>
        <v>6500000</v>
      </c>
    </row>
    <row r="20" spans="1:16" s="288" customFormat="1" ht="33.75" x14ac:dyDescent="0.25">
      <c r="A20" s="114" t="s">
        <v>175</v>
      </c>
      <c r="B20" s="114">
        <v>3090</v>
      </c>
      <c r="C20" s="295">
        <v>1030</v>
      </c>
      <c r="D20" s="34" t="s">
        <v>176</v>
      </c>
      <c r="E20" s="21" t="s">
        <v>13</v>
      </c>
      <c r="F20" s="17" t="s">
        <v>14</v>
      </c>
      <c r="G20" s="65">
        <f t="shared" si="1"/>
        <v>500000</v>
      </c>
      <c r="H20" s="19">
        <v>500000</v>
      </c>
      <c r="I20" s="18"/>
      <c r="J20" s="19">
        <f t="shared" si="3"/>
        <v>500000</v>
      </c>
      <c r="K20" s="19"/>
      <c r="L20" s="18"/>
      <c r="M20" s="19"/>
      <c r="N20" s="19">
        <f t="shared" si="4"/>
        <v>0</v>
      </c>
    </row>
    <row r="21" spans="1:16" s="288" customFormat="1" ht="33.75" x14ac:dyDescent="0.25">
      <c r="A21" s="114" t="s">
        <v>29</v>
      </c>
      <c r="B21" s="114">
        <v>3242</v>
      </c>
      <c r="C21" s="20">
        <v>1090</v>
      </c>
      <c r="D21" s="16" t="s">
        <v>12</v>
      </c>
      <c r="E21" s="34" t="s">
        <v>303</v>
      </c>
      <c r="F21" s="17" t="s">
        <v>14</v>
      </c>
      <c r="G21" s="65">
        <f t="shared" si="1"/>
        <v>11492000</v>
      </c>
      <c r="H21" s="19">
        <v>11492000</v>
      </c>
      <c r="I21" s="18"/>
      <c r="J21" s="19">
        <f t="shared" si="3"/>
        <v>11492000</v>
      </c>
      <c r="K21" s="19"/>
      <c r="L21" s="18"/>
      <c r="M21" s="19"/>
      <c r="N21" s="19">
        <f t="shared" si="4"/>
        <v>0</v>
      </c>
    </row>
    <row r="22" spans="1:16" s="288" customFormat="1" ht="45" x14ac:dyDescent="0.25">
      <c r="A22" s="114" t="s">
        <v>29</v>
      </c>
      <c r="B22" s="114">
        <v>3242</v>
      </c>
      <c r="C22" s="20">
        <v>1090</v>
      </c>
      <c r="D22" s="16" t="s">
        <v>12</v>
      </c>
      <c r="E22" s="34" t="s">
        <v>304</v>
      </c>
      <c r="F22" s="17" t="s">
        <v>14</v>
      </c>
      <c r="G22" s="65">
        <f t="shared" si="1"/>
        <v>120000</v>
      </c>
      <c r="H22" s="19">
        <v>120000</v>
      </c>
      <c r="I22" s="18"/>
      <c r="J22" s="19">
        <f t="shared" si="3"/>
        <v>120000</v>
      </c>
      <c r="K22" s="19"/>
      <c r="L22" s="18"/>
      <c r="M22" s="19"/>
      <c r="N22" s="19">
        <f t="shared" si="4"/>
        <v>0</v>
      </c>
    </row>
    <row r="23" spans="1:16" s="288" customFormat="1" ht="78.75" x14ac:dyDescent="0.25">
      <c r="A23" s="112">
        <v>113242</v>
      </c>
      <c r="B23" s="113">
        <v>3242</v>
      </c>
      <c r="C23" s="22">
        <v>1090</v>
      </c>
      <c r="D23" s="16" t="s">
        <v>47</v>
      </c>
      <c r="E23" s="16" t="s">
        <v>48</v>
      </c>
      <c r="F23" s="17" t="s">
        <v>49</v>
      </c>
      <c r="G23" s="65">
        <f t="shared" si="1"/>
        <v>500000</v>
      </c>
      <c r="H23" s="19">
        <v>500000</v>
      </c>
      <c r="I23" s="18"/>
      <c r="J23" s="19">
        <f t="shared" si="3"/>
        <v>500000</v>
      </c>
      <c r="K23" s="19"/>
      <c r="L23" s="18"/>
      <c r="M23" s="19"/>
      <c r="N23" s="19">
        <f t="shared" si="4"/>
        <v>0</v>
      </c>
    </row>
    <row r="24" spans="1:16" s="288" customFormat="1" ht="33.75" x14ac:dyDescent="0.25">
      <c r="A24" s="112">
        <v>117350</v>
      </c>
      <c r="B24" s="113">
        <v>7350</v>
      </c>
      <c r="C24" s="15">
        <v>443</v>
      </c>
      <c r="D24" s="204" t="s">
        <v>184</v>
      </c>
      <c r="E24" s="21" t="s">
        <v>51</v>
      </c>
      <c r="F24" s="17" t="s">
        <v>52</v>
      </c>
      <c r="G24" s="65">
        <f t="shared" si="1"/>
        <v>804000</v>
      </c>
      <c r="H24" s="19">
        <v>204000</v>
      </c>
      <c r="I24" s="18"/>
      <c r="J24" s="19">
        <f t="shared" si="3"/>
        <v>204000</v>
      </c>
      <c r="K24" s="19">
        <v>600000</v>
      </c>
      <c r="L24" s="18"/>
      <c r="M24" s="19"/>
      <c r="N24" s="19">
        <f t="shared" si="4"/>
        <v>600000</v>
      </c>
    </row>
    <row r="25" spans="1:16" s="288" customFormat="1" ht="33.75" x14ac:dyDescent="0.25">
      <c r="A25" s="114" t="s">
        <v>30</v>
      </c>
      <c r="B25" s="114">
        <v>7370</v>
      </c>
      <c r="C25" s="20">
        <v>490</v>
      </c>
      <c r="D25" s="16" t="s">
        <v>15</v>
      </c>
      <c r="E25" s="21" t="s">
        <v>16</v>
      </c>
      <c r="F25" s="17" t="s">
        <v>17</v>
      </c>
      <c r="G25" s="65">
        <f t="shared" si="1"/>
        <v>250000</v>
      </c>
      <c r="H25" s="19">
        <v>250000</v>
      </c>
      <c r="I25" s="18"/>
      <c r="J25" s="19">
        <f t="shared" si="3"/>
        <v>250000</v>
      </c>
      <c r="K25" s="19"/>
      <c r="L25" s="18"/>
      <c r="M25" s="19"/>
      <c r="N25" s="19">
        <f t="shared" si="4"/>
        <v>0</v>
      </c>
      <c r="P25" s="294"/>
    </row>
    <row r="26" spans="1:16" s="288" customFormat="1" ht="33.75" x14ac:dyDescent="0.25">
      <c r="A26" s="114" t="s">
        <v>30</v>
      </c>
      <c r="B26" s="114">
        <v>7370</v>
      </c>
      <c r="C26" s="20">
        <v>490</v>
      </c>
      <c r="D26" s="16" t="s">
        <v>15</v>
      </c>
      <c r="E26" s="21" t="s">
        <v>284</v>
      </c>
      <c r="F26" s="17" t="s">
        <v>285</v>
      </c>
      <c r="G26" s="65">
        <f t="shared" si="1"/>
        <v>500000</v>
      </c>
      <c r="H26" s="19">
        <v>500000</v>
      </c>
      <c r="I26" s="18"/>
      <c r="J26" s="19">
        <f t="shared" si="3"/>
        <v>500000</v>
      </c>
      <c r="K26" s="19"/>
      <c r="L26" s="18"/>
      <c r="M26" s="19"/>
      <c r="N26" s="19">
        <f t="shared" si="4"/>
        <v>0</v>
      </c>
    </row>
    <row r="27" spans="1:16" s="288" customFormat="1" ht="45" x14ac:dyDescent="0.25">
      <c r="A27" s="114" t="s">
        <v>30</v>
      </c>
      <c r="B27" s="114">
        <v>7370</v>
      </c>
      <c r="C27" s="20">
        <v>490</v>
      </c>
      <c r="D27" s="16" t="s">
        <v>15</v>
      </c>
      <c r="E27" s="21" t="s">
        <v>375</v>
      </c>
      <c r="F27" s="265" t="s">
        <v>269</v>
      </c>
      <c r="G27" s="65">
        <f t="shared" si="1"/>
        <v>1168000</v>
      </c>
      <c r="H27" s="19">
        <v>4280500</v>
      </c>
      <c r="I27" s="18">
        <f>-3112500</f>
        <v>-3112500</v>
      </c>
      <c r="J27" s="19">
        <f t="shared" si="3"/>
        <v>1168000</v>
      </c>
      <c r="K27" s="19"/>
      <c r="L27" s="18"/>
      <c r="M27" s="19"/>
      <c r="N27" s="19">
        <f t="shared" si="4"/>
        <v>0</v>
      </c>
    </row>
    <row r="28" spans="1:16" s="288" customFormat="1" ht="45" x14ac:dyDescent="0.25">
      <c r="A28" s="112">
        <v>112152</v>
      </c>
      <c r="B28" s="113">
        <v>2152</v>
      </c>
      <c r="C28" s="15">
        <v>763</v>
      </c>
      <c r="D28" s="16" t="s">
        <v>43</v>
      </c>
      <c r="E28" s="21" t="s">
        <v>388</v>
      </c>
      <c r="F28" s="267"/>
      <c r="G28" s="65">
        <f t="shared" si="1"/>
        <v>362000</v>
      </c>
      <c r="H28" s="19">
        <v>98000</v>
      </c>
      <c r="I28" s="18"/>
      <c r="J28" s="19">
        <f t="shared" si="3"/>
        <v>98000</v>
      </c>
      <c r="K28" s="19">
        <v>165000</v>
      </c>
      <c r="L28" s="18">
        <f>99000</f>
        <v>99000</v>
      </c>
      <c r="M28" s="19">
        <v>99000</v>
      </c>
      <c r="N28" s="19">
        <f t="shared" si="4"/>
        <v>264000</v>
      </c>
    </row>
    <row r="29" spans="1:16" s="288" customFormat="1" ht="45" x14ac:dyDescent="0.25">
      <c r="A29" s="112">
        <v>112152</v>
      </c>
      <c r="B29" s="113">
        <v>2152</v>
      </c>
      <c r="C29" s="15">
        <v>763</v>
      </c>
      <c r="D29" s="16" t="s">
        <v>43</v>
      </c>
      <c r="E29" s="21" t="s">
        <v>371</v>
      </c>
      <c r="F29" s="266"/>
      <c r="G29" s="65">
        <f>SUM(J29+N29)</f>
        <v>567500</v>
      </c>
      <c r="H29" s="19"/>
      <c r="I29" s="18"/>
      <c r="J29" s="19">
        <f t="shared" si="3"/>
        <v>0</v>
      </c>
      <c r="K29" s="19">
        <v>567500</v>
      </c>
      <c r="L29" s="18"/>
      <c r="M29" s="19"/>
      <c r="N29" s="19">
        <f t="shared" si="4"/>
        <v>567500</v>
      </c>
    </row>
    <row r="30" spans="1:16" s="288" customFormat="1" ht="33.75" x14ac:dyDescent="0.25">
      <c r="A30" s="114" t="s">
        <v>30</v>
      </c>
      <c r="B30" s="114">
        <v>7370</v>
      </c>
      <c r="C30" s="20">
        <v>490</v>
      </c>
      <c r="D30" s="16" t="s">
        <v>15</v>
      </c>
      <c r="E30" s="21" t="s">
        <v>18</v>
      </c>
      <c r="F30" s="17" t="s">
        <v>19</v>
      </c>
      <c r="G30" s="65">
        <f t="shared" si="1"/>
        <v>18976470</v>
      </c>
      <c r="H30" s="19">
        <v>1645000</v>
      </c>
      <c r="I30" s="18">
        <v>1536000</v>
      </c>
      <c r="J30" s="19">
        <f t="shared" si="3"/>
        <v>3181000</v>
      </c>
      <c r="K30" s="19">
        <v>15795470</v>
      </c>
      <c r="L30" s="18"/>
      <c r="M30" s="19"/>
      <c r="N30" s="19">
        <f t="shared" si="4"/>
        <v>15795470</v>
      </c>
    </row>
    <row r="31" spans="1:16" s="288" customFormat="1" ht="22.5" x14ac:dyDescent="0.25">
      <c r="A31" s="112">
        <v>117370</v>
      </c>
      <c r="B31" s="113">
        <v>7370</v>
      </c>
      <c r="C31" s="15">
        <v>490</v>
      </c>
      <c r="D31" s="16" t="s">
        <v>15</v>
      </c>
      <c r="E31" s="263" t="s">
        <v>50</v>
      </c>
      <c r="F31" s="265" t="s">
        <v>35</v>
      </c>
      <c r="G31" s="65">
        <f t="shared" si="1"/>
        <v>6129000</v>
      </c>
      <c r="H31" s="141">
        <v>635000</v>
      </c>
      <c r="I31" s="69"/>
      <c r="J31" s="19">
        <f t="shared" si="3"/>
        <v>635000</v>
      </c>
      <c r="K31" s="19">
        <v>5390000</v>
      </c>
      <c r="L31" s="18">
        <f>104000</f>
        <v>104000</v>
      </c>
      <c r="M31" s="19">
        <v>104000</v>
      </c>
      <c r="N31" s="19">
        <f t="shared" si="4"/>
        <v>5494000</v>
      </c>
    </row>
    <row r="32" spans="1:16" s="288" customFormat="1" ht="45" x14ac:dyDescent="0.25">
      <c r="A32" s="57">
        <v>119800</v>
      </c>
      <c r="B32" s="58">
        <v>9800</v>
      </c>
      <c r="C32" s="61">
        <v>180</v>
      </c>
      <c r="D32" s="59" t="s">
        <v>343</v>
      </c>
      <c r="E32" s="264"/>
      <c r="F32" s="266"/>
      <c r="G32" s="65">
        <f t="shared" si="1"/>
        <v>6500000</v>
      </c>
      <c r="H32" s="141">
        <v>900000</v>
      </c>
      <c r="I32" s="69"/>
      <c r="J32" s="19">
        <f t="shared" si="3"/>
        <v>900000</v>
      </c>
      <c r="K32" s="19">
        <v>5600000</v>
      </c>
      <c r="L32" s="18"/>
      <c r="M32" s="18"/>
      <c r="N32" s="19">
        <f t="shared" si="4"/>
        <v>5600000</v>
      </c>
      <c r="P32" s="294"/>
    </row>
    <row r="33" spans="1:16" s="288" customFormat="1" ht="67.5" x14ac:dyDescent="0.25">
      <c r="A33" s="57">
        <v>119800</v>
      </c>
      <c r="B33" s="58">
        <v>9800</v>
      </c>
      <c r="C33" s="61">
        <v>180</v>
      </c>
      <c r="D33" s="59" t="s">
        <v>343</v>
      </c>
      <c r="E33" s="203" t="s">
        <v>402</v>
      </c>
      <c r="F33" s="205" t="s">
        <v>35</v>
      </c>
      <c r="G33" s="65">
        <f t="shared" si="1"/>
        <v>3279000</v>
      </c>
      <c r="H33" s="141">
        <v>60000</v>
      </c>
      <c r="I33" s="69"/>
      <c r="J33" s="19">
        <f t="shared" si="3"/>
        <v>60000</v>
      </c>
      <c r="K33" s="19">
        <v>2025000</v>
      </c>
      <c r="L33" s="18">
        <v>1194000</v>
      </c>
      <c r="M33" s="19">
        <v>1194000</v>
      </c>
      <c r="N33" s="19">
        <f t="shared" si="4"/>
        <v>3219000</v>
      </c>
      <c r="P33" s="294"/>
    </row>
    <row r="34" spans="1:16" s="288" customFormat="1" ht="33.75" x14ac:dyDescent="0.25">
      <c r="A34" s="114" t="s">
        <v>30</v>
      </c>
      <c r="B34" s="114">
        <v>7370</v>
      </c>
      <c r="C34" s="20">
        <v>490</v>
      </c>
      <c r="D34" s="16" t="s">
        <v>15</v>
      </c>
      <c r="E34" s="21" t="s">
        <v>20</v>
      </c>
      <c r="F34" s="17" t="s">
        <v>362</v>
      </c>
      <c r="G34" s="65">
        <f t="shared" si="1"/>
        <v>100000</v>
      </c>
      <c r="H34" s="19">
        <v>100000</v>
      </c>
      <c r="I34" s="18"/>
      <c r="J34" s="19">
        <f t="shared" si="3"/>
        <v>100000</v>
      </c>
      <c r="K34" s="19"/>
      <c r="L34" s="18"/>
      <c r="M34" s="19"/>
      <c r="N34" s="19">
        <f t="shared" si="4"/>
        <v>0</v>
      </c>
    </row>
    <row r="35" spans="1:16" s="288" customFormat="1" ht="33.75" x14ac:dyDescent="0.25">
      <c r="A35" s="112">
        <v>117370</v>
      </c>
      <c r="B35" s="113">
        <v>7370</v>
      </c>
      <c r="C35" s="15">
        <v>490</v>
      </c>
      <c r="D35" s="16" t="s">
        <v>15</v>
      </c>
      <c r="E35" s="16" t="s">
        <v>265</v>
      </c>
      <c r="F35" s="17" t="s">
        <v>363</v>
      </c>
      <c r="G35" s="65">
        <f t="shared" si="1"/>
        <v>143124</v>
      </c>
      <c r="H35" s="19">
        <v>143124</v>
      </c>
      <c r="I35" s="18"/>
      <c r="J35" s="19">
        <f t="shared" si="3"/>
        <v>143124</v>
      </c>
      <c r="K35" s="19"/>
      <c r="L35" s="18"/>
      <c r="M35" s="19"/>
      <c r="N35" s="19">
        <f t="shared" si="4"/>
        <v>0</v>
      </c>
    </row>
    <row r="36" spans="1:16" s="288" customFormat="1" ht="22.9" customHeight="1" x14ac:dyDescent="0.25">
      <c r="A36" s="57">
        <v>117640</v>
      </c>
      <c r="B36" s="58">
        <v>7640</v>
      </c>
      <c r="C36" s="23">
        <v>470</v>
      </c>
      <c r="D36" s="16" t="s">
        <v>251</v>
      </c>
      <c r="E36" s="263" t="s">
        <v>260</v>
      </c>
      <c r="F36" s="265" t="s">
        <v>364</v>
      </c>
      <c r="G36" s="65">
        <f t="shared" si="1"/>
        <v>816000</v>
      </c>
      <c r="H36" s="19">
        <v>236000</v>
      </c>
      <c r="I36" s="18"/>
      <c r="J36" s="19">
        <f t="shared" si="3"/>
        <v>236000</v>
      </c>
      <c r="K36" s="19">
        <v>580000</v>
      </c>
      <c r="L36" s="18"/>
      <c r="M36" s="19"/>
      <c r="N36" s="19">
        <f t="shared" si="4"/>
        <v>580000</v>
      </c>
    </row>
    <row r="37" spans="1:16" s="288" customFormat="1" ht="22.5" x14ac:dyDescent="0.25">
      <c r="A37" s="112">
        <v>112152</v>
      </c>
      <c r="B37" s="113">
        <v>2152</v>
      </c>
      <c r="C37" s="15">
        <v>763</v>
      </c>
      <c r="D37" s="16" t="s">
        <v>43</v>
      </c>
      <c r="E37" s="264"/>
      <c r="F37" s="266"/>
      <c r="G37" s="65">
        <f t="shared" si="1"/>
        <v>49000</v>
      </c>
      <c r="H37" s="19">
        <v>49000</v>
      </c>
      <c r="I37" s="18"/>
      <c r="J37" s="19">
        <f t="shared" si="3"/>
        <v>49000</v>
      </c>
      <c r="K37" s="19"/>
      <c r="L37" s="18"/>
      <c r="M37" s="19"/>
      <c r="N37" s="19">
        <f t="shared" si="4"/>
        <v>0</v>
      </c>
    </row>
    <row r="38" spans="1:16" s="288" customFormat="1" ht="22.5" x14ac:dyDescent="0.25">
      <c r="A38" s="274">
        <v>117693</v>
      </c>
      <c r="B38" s="277">
        <v>7693</v>
      </c>
      <c r="C38" s="280">
        <v>490</v>
      </c>
      <c r="D38" s="263" t="s">
        <v>184</v>
      </c>
      <c r="E38" s="21" t="s">
        <v>273</v>
      </c>
      <c r="F38" s="265" t="s">
        <v>274</v>
      </c>
      <c r="G38" s="65">
        <f t="shared" ref="G38:G39" si="5">SUM(J38+N38)</f>
        <v>940107.05</v>
      </c>
      <c r="H38" s="19">
        <v>940107.05</v>
      </c>
      <c r="I38" s="18"/>
      <c r="J38" s="19">
        <f t="shared" si="3"/>
        <v>940107.05</v>
      </c>
      <c r="K38" s="19"/>
      <c r="L38" s="18"/>
      <c r="M38" s="19"/>
      <c r="N38" s="19">
        <f t="shared" si="4"/>
        <v>0</v>
      </c>
    </row>
    <row r="39" spans="1:16" s="288" customFormat="1" ht="22.5" x14ac:dyDescent="0.25">
      <c r="A39" s="275"/>
      <c r="B39" s="278"/>
      <c r="C39" s="281"/>
      <c r="D39" s="270"/>
      <c r="E39" s="21" t="s">
        <v>370</v>
      </c>
      <c r="F39" s="267"/>
      <c r="G39" s="65">
        <f t="shared" si="5"/>
        <v>22055.64</v>
      </c>
      <c r="H39" s="19">
        <v>22055.64</v>
      </c>
      <c r="I39" s="18"/>
      <c r="J39" s="19">
        <f t="shared" si="3"/>
        <v>22055.64</v>
      </c>
      <c r="K39" s="19"/>
      <c r="L39" s="18"/>
      <c r="M39" s="19"/>
      <c r="N39" s="19">
        <f t="shared" si="4"/>
        <v>0</v>
      </c>
    </row>
    <row r="40" spans="1:16" s="288" customFormat="1" ht="22.5" x14ac:dyDescent="0.25">
      <c r="A40" s="276"/>
      <c r="B40" s="279"/>
      <c r="C40" s="282"/>
      <c r="D40" s="264"/>
      <c r="E40" s="21" t="s">
        <v>341</v>
      </c>
      <c r="F40" s="266"/>
      <c r="G40" s="65">
        <f t="shared" ref="G40:G62" si="6">SUM(J40+N40)</f>
        <v>116581.36</v>
      </c>
      <c r="H40" s="19">
        <v>116581.36</v>
      </c>
      <c r="I40" s="18"/>
      <c r="J40" s="19">
        <f t="shared" si="3"/>
        <v>116581.36</v>
      </c>
      <c r="K40" s="19"/>
      <c r="L40" s="18"/>
      <c r="M40" s="19"/>
      <c r="N40" s="19">
        <f t="shared" si="4"/>
        <v>0</v>
      </c>
    </row>
    <row r="41" spans="1:16" s="288" customFormat="1" ht="33.75" x14ac:dyDescent="0.25">
      <c r="A41" s="114" t="s">
        <v>347</v>
      </c>
      <c r="B41" s="114" t="s">
        <v>345</v>
      </c>
      <c r="C41" s="295" t="s">
        <v>346</v>
      </c>
      <c r="D41" s="34" t="s">
        <v>342</v>
      </c>
      <c r="E41" s="283" t="s">
        <v>354</v>
      </c>
      <c r="F41" s="271" t="s">
        <v>355</v>
      </c>
      <c r="G41" s="65">
        <f t="shared" si="6"/>
        <v>300000</v>
      </c>
      <c r="H41" s="19">
        <v>300000</v>
      </c>
      <c r="I41" s="18"/>
      <c r="J41" s="19">
        <f t="shared" si="3"/>
        <v>300000</v>
      </c>
      <c r="K41" s="19"/>
      <c r="L41" s="18"/>
      <c r="M41" s="19"/>
      <c r="N41" s="19">
        <f t="shared" si="4"/>
        <v>0</v>
      </c>
    </row>
    <row r="42" spans="1:16" s="288" customFormat="1" ht="45" x14ac:dyDescent="0.25">
      <c r="A42" s="57">
        <v>119800</v>
      </c>
      <c r="B42" s="58">
        <v>9800</v>
      </c>
      <c r="C42" s="61">
        <v>180</v>
      </c>
      <c r="D42" s="59" t="s">
        <v>343</v>
      </c>
      <c r="E42" s="285"/>
      <c r="F42" s="273"/>
      <c r="G42" s="65">
        <f t="shared" si="6"/>
        <v>400000</v>
      </c>
      <c r="H42" s="19">
        <v>250000</v>
      </c>
      <c r="I42" s="18"/>
      <c r="J42" s="19">
        <f t="shared" si="3"/>
        <v>250000</v>
      </c>
      <c r="K42" s="19">
        <v>150000</v>
      </c>
      <c r="L42" s="18"/>
      <c r="M42" s="19"/>
      <c r="N42" s="19">
        <f t="shared" si="4"/>
        <v>150000</v>
      </c>
    </row>
    <row r="43" spans="1:16" s="288" customFormat="1" ht="45" x14ac:dyDescent="0.25">
      <c r="A43" s="57">
        <v>119800</v>
      </c>
      <c r="B43" s="58">
        <v>9800</v>
      </c>
      <c r="C43" s="61">
        <v>180</v>
      </c>
      <c r="D43" s="59" t="s">
        <v>343</v>
      </c>
      <c r="E43" s="67" t="s">
        <v>338</v>
      </c>
      <c r="F43" s="68" t="s">
        <v>380</v>
      </c>
      <c r="G43" s="65">
        <f t="shared" si="6"/>
        <v>500000</v>
      </c>
      <c r="H43" s="19">
        <v>500000</v>
      </c>
      <c r="I43" s="18"/>
      <c r="J43" s="19">
        <f t="shared" si="3"/>
        <v>500000</v>
      </c>
      <c r="K43" s="19"/>
      <c r="L43" s="18"/>
      <c r="M43" s="19"/>
      <c r="N43" s="19">
        <f t="shared" si="4"/>
        <v>0</v>
      </c>
    </row>
    <row r="44" spans="1:16" s="288" customFormat="1" ht="45" x14ac:dyDescent="0.25">
      <c r="A44" s="57">
        <v>119800</v>
      </c>
      <c r="B44" s="58">
        <v>9800</v>
      </c>
      <c r="C44" s="61">
        <v>180</v>
      </c>
      <c r="D44" s="59" t="s">
        <v>343</v>
      </c>
      <c r="E44" s="296" t="s">
        <v>361</v>
      </c>
      <c r="F44" s="63" t="s">
        <v>392</v>
      </c>
      <c r="G44" s="65">
        <f t="shared" si="6"/>
        <v>300000</v>
      </c>
      <c r="H44" s="19"/>
      <c r="I44" s="18"/>
      <c r="J44" s="19">
        <f t="shared" si="3"/>
        <v>0</v>
      </c>
      <c r="K44" s="19">
        <v>300000</v>
      </c>
      <c r="L44" s="18"/>
      <c r="M44" s="19"/>
      <c r="N44" s="19">
        <f t="shared" si="4"/>
        <v>300000</v>
      </c>
      <c r="P44" s="294"/>
    </row>
    <row r="45" spans="1:16" s="288" customFormat="1" ht="45" x14ac:dyDescent="0.25">
      <c r="A45" s="57">
        <v>119800</v>
      </c>
      <c r="B45" s="58">
        <v>9800</v>
      </c>
      <c r="C45" s="61">
        <v>180</v>
      </c>
      <c r="D45" s="59" t="s">
        <v>343</v>
      </c>
      <c r="E45" s="296" t="s">
        <v>394</v>
      </c>
      <c r="F45" s="63" t="s">
        <v>393</v>
      </c>
      <c r="G45" s="65">
        <f t="shared" si="6"/>
        <v>80000</v>
      </c>
      <c r="H45" s="19"/>
      <c r="I45" s="18"/>
      <c r="J45" s="19">
        <f t="shared" si="3"/>
        <v>0</v>
      </c>
      <c r="K45" s="19">
        <v>80000</v>
      </c>
      <c r="L45" s="18"/>
      <c r="M45" s="19"/>
      <c r="N45" s="19">
        <f t="shared" si="4"/>
        <v>80000</v>
      </c>
      <c r="P45" s="294"/>
    </row>
    <row r="46" spans="1:16" s="288" customFormat="1" ht="67.5" x14ac:dyDescent="0.25">
      <c r="A46" s="57">
        <v>119800</v>
      </c>
      <c r="B46" s="58">
        <v>9800</v>
      </c>
      <c r="C46" s="61">
        <v>180</v>
      </c>
      <c r="D46" s="66" t="s">
        <v>343</v>
      </c>
      <c r="E46" s="66" t="s">
        <v>357</v>
      </c>
      <c r="F46" s="207" t="s">
        <v>356</v>
      </c>
      <c r="G46" s="65">
        <f t="shared" si="6"/>
        <v>100000</v>
      </c>
      <c r="H46" s="19">
        <v>100000</v>
      </c>
      <c r="I46" s="18"/>
      <c r="J46" s="19">
        <f t="shared" si="3"/>
        <v>100000</v>
      </c>
      <c r="K46" s="19"/>
      <c r="L46" s="18"/>
      <c r="M46" s="19"/>
      <c r="N46" s="19">
        <f t="shared" si="4"/>
        <v>0</v>
      </c>
    </row>
    <row r="47" spans="1:16" s="288" customFormat="1" x14ac:dyDescent="0.25">
      <c r="A47" s="115" t="s">
        <v>185</v>
      </c>
      <c r="B47" s="115"/>
      <c r="C47" s="24"/>
      <c r="D47" s="122" t="s">
        <v>21</v>
      </c>
      <c r="E47" s="25"/>
      <c r="F47" s="25"/>
      <c r="G47" s="65">
        <f t="shared" si="6"/>
        <v>8831000</v>
      </c>
      <c r="H47" s="18">
        <f t="shared" ref="H47:N47" si="7">SUM(H48:H58)</f>
        <v>2445000</v>
      </c>
      <c r="I47" s="18">
        <f t="shared" si="7"/>
        <v>75000</v>
      </c>
      <c r="J47" s="18">
        <f t="shared" si="7"/>
        <v>2520000</v>
      </c>
      <c r="K47" s="18">
        <f t="shared" si="7"/>
        <v>6311000</v>
      </c>
      <c r="L47" s="18">
        <f t="shared" si="7"/>
        <v>0</v>
      </c>
      <c r="M47" s="18">
        <f t="shared" si="7"/>
        <v>0</v>
      </c>
      <c r="N47" s="18">
        <f t="shared" si="7"/>
        <v>6311000</v>
      </c>
    </row>
    <row r="48" spans="1:16" s="288" customFormat="1" ht="33.75" x14ac:dyDescent="0.25">
      <c r="A48" s="114" t="s">
        <v>192</v>
      </c>
      <c r="B48" s="114">
        <v>1021</v>
      </c>
      <c r="C48" s="295" t="s">
        <v>193</v>
      </c>
      <c r="D48" s="16" t="s">
        <v>229</v>
      </c>
      <c r="E48" s="21" t="s">
        <v>260</v>
      </c>
      <c r="F48" s="17" t="s">
        <v>261</v>
      </c>
      <c r="G48" s="65">
        <f t="shared" si="6"/>
        <v>48000</v>
      </c>
      <c r="H48" s="19">
        <v>48000</v>
      </c>
      <c r="I48" s="18"/>
      <c r="J48" s="19">
        <f t="shared" si="3"/>
        <v>48000</v>
      </c>
      <c r="K48" s="19"/>
      <c r="L48" s="18"/>
      <c r="M48" s="19"/>
      <c r="N48" s="19">
        <f t="shared" si="4"/>
        <v>0</v>
      </c>
    </row>
    <row r="49" spans="1:14" s="288" customFormat="1" ht="22.5" x14ac:dyDescent="0.25">
      <c r="A49" s="114" t="s">
        <v>189</v>
      </c>
      <c r="B49" s="114">
        <v>1010</v>
      </c>
      <c r="C49" s="295" t="s">
        <v>190</v>
      </c>
      <c r="D49" s="16" t="s">
        <v>191</v>
      </c>
      <c r="E49" s="265" t="s">
        <v>270</v>
      </c>
      <c r="F49" s="265" t="s">
        <v>381</v>
      </c>
      <c r="G49" s="65">
        <f t="shared" si="6"/>
        <v>220000</v>
      </c>
      <c r="H49" s="19">
        <v>190000</v>
      </c>
      <c r="I49" s="18"/>
      <c r="J49" s="19">
        <f t="shared" si="3"/>
        <v>190000</v>
      </c>
      <c r="K49" s="19">
        <v>30000</v>
      </c>
      <c r="L49" s="18"/>
      <c r="M49" s="19"/>
      <c r="N49" s="19">
        <f t="shared" si="4"/>
        <v>30000</v>
      </c>
    </row>
    <row r="50" spans="1:14" s="288" customFormat="1" ht="33.75" x14ac:dyDescent="0.25">
      <c r="A50" s="114" t="s">
        <v>192</v>
      </c>
      <c r="B50" s="114">
        <v>1021</v>
      </c>
      <c r="C50" s="295" t="s">
        <v>193</v>
      </c>
      <c r="D50" s="16" t="s">
        <v>229</v>
      </c>
      <c r="E50" s="267"/>
      <c r="F50" s="267"/>
      <c r="G50" s="65">
        <f t="shared" si="6"/>
        <v>1431000</v>
      </c>
      <c r="H50" s="19">
        <v>526000</v>
      </c>
      <c r="I50" s="18">
        <v>55000</v>
      </c>
      <c r="J50" s="19">
        <f t="shared" si="3"/>
        <v>581000</v>
      </c>
      <c r="K50" s="19">
        <v>850000</v>
      </c>
      <c r="L50" s="18"/>
      <c r="M50" s="19"/>
      <c r="N50" s="19">
        <f t="shared" si="4"/>
        <v>850000</v>
      </c>
    </row>
    <row r="51" spans="1:14" s="288" customFormat="1" ht="33.75" x14ac:dyDescent="0.25">
      <c r="A51" s="62" t="s">
        <v>198</v>
      </c>
      <c r="B51" s="62">
        <v>1070</v>
      </c>
      <c r="C51" s="62" t="s">
        <v>199</v>
      </c>
      <c r="D51" s="120" t="s">
        <v>200</v>
      </c>
      <c r="E51" s="267"/>
      <c r="F51" s="267"/>
      <c r="G51" s="65">
        <f t="shared" si="6"/>
        <v>20000</v>
      </c>
      <c r="H51" s="19">
        <v>20000</v>
      </c>
      <c r="I51" s="18"/>
      <c r="J51" s="19">
        <f t="shared" si="3"/>
        <v>20000</v>
      </c>
      <c r="K51" s="19"/>
      <c r="L51" s="18"/>
      <c r="M51" s="19"/>
      <c r="N51" s="19">
        <f t="shared" si="4"/>
        <v>0</v>
      </c>
    </row>
    <row r="52" spans="1:14" s="288" customFormat="1" x14ac:dyDescent="0.25">
      <c r="A52" s="62" t="s">
        <v>349</v>
      </c>
      <c r="B52" s="58">
        <v>9770</v>
      </c>
      <c r="C52" s="61">
        <v>180</v>
      </c>
      <c r="D52" s="59" t="s">
        <v>344</v>
      </c>
      <c r="E52" s="267"/>
      <c r="F52" s="267"/>
      <c r="G52" s="65">
        <f t="shared" si="6"/>
        <v>20000</v>
      </c>
      <c r="H52" s="19">
        <v>20000</v>
      </c>
      <c r="I52" s="18"/>
      <c r="J52" s="19">
        <f t="shared" si="3"/>
        <v>20000</v>
      </c>
      <c r="K52" s="19"/>
      <c r="L52" s="18"/>
      <c r="M52" s="19"/>
      <c r="N52" s="19">
        <f t="shared" si="4"/>
        <v>0</v>
      </c>
    </row>
    <row r="53" spans="1:14" s="288" customFormat="1" x14ac:dyDescent="0.25">
      <c r="A53" s="62" t="s">
        <v>203</v>
      </c>
      <c r="B53" s="62">
        <v>1142</v>
      </c>
      <c r="C53" s="62" t="s">
        <v>159</v>
      </c>
      <c r="D53" s="120" t="s">
        <v>204</v>
      </c>
      <c r="E53" s="266"/>
      <c r="F53" s="266"/>
      <c r="G53" s="65">
        <f t="shared" si="6"/>
        <v>276000</v>
      </c>
      <c r="H53" s="19">
        <v>125000</v>
      </c>
      <c r="I53" s="18">
        <v>20000</v>
      </c>
      <c r="J53" s="19">
        <f t="shared" si="3"/>
        <v>145000</v>
      </c>
      <c r="K53" s="19">
        <v>131000</v>
      </c>
      <c r="L53" s="18"/>
      <c r="M53" s="19"/>
      <c r="N53" s="19">
        <f t="shared" si="4"/>
        <v>131000</v>
      </c>
    </row>
    <row r="54" spans="1:14" s="288" customFormat="1" ht="21" customHeight="1" x14ac:dyDescent="0.25">
      <c r="A54" s="114" t="s">
        <v>189</v>
      </c>
      <c r="B54" s="114">
        <v>1010</v>
      </c>
      <c r="C54" s="295" t="s">
        <v>190</v>
      </c>
      <c r="D54" s="16" t="s">
        <v>191</v>
      </c>
      <c r="E54" s="283" t="s">
        <v>354</v>
      </c>
      <c r="F54" s="265" t="s">
        <v>355</v>
      </c>
      <c r="G54" s="65">
        <f t="shared" si="6"/>
        <v>950000</v>
      </c>
      <c r="H54" s="19">
        <v>450000</v>
      </c>
      <c r="I54" s="18"/>
      <c r="J54" s="19">
        <f t="shared" si="3"/>
        <v>450000</v>
      </c>
      <c r="K54" s="19">
        <v>500000</v>
      </c>
      <c r="L54" s="18"/>
      <c r="M54" s="19"/>
      <c r="N54" s="19">
        <f t="shared" si="4"/>
        <v>500000</v>
      </c>
    </row>
    <row r="55" spans="1:14" s="288" customFormat="1" ht="33.75" x14ac:dyDescent="0.25">
      <c r="A55" s="114" t="s">
        <v>192</v>
      </c>
      <c r="B55" s="114">
        <v>1021</v>
      </c>
      <c r="C55" s="295" t="s">
        <v>193</v>
      </c>
      <c r="D55" s="16" t="s">
        <v>229</v>
      </c>
      <c r="E55" s="284"/>
      <c r="F55" s="267"/>
      <c r="G55" s="65">
        <f t="shared" si="6"/>
        <v>1550000</v>
      </c>
      <c r="H55" s="19">
        <v>100000</v>
      </c>
      <c r="I55" s="18"/>
      <c r="J55" s="19">
        <f t="shared" si="3"/>
        <v>100000</v>
      </c>
      <c r="K55" s="19">
        <v>1450000</v>
      </c>
      <c r="L55" s="18"/>
      <c r="M55" s="19"/>
      <c r="N55" s="19">
        <f t="shared" si="4"/>
        <v>1450000</v>
      </c>
    </row>
    <row r="56" spans="1:14" s="288" customFormat="1" x14ac:dyDescent="0.25">
      <c r="A56" s="62" t="s">
        <v>349</v>
      </c>
      <c r="B56" s="58">
        <v>9770</v>
      </c>
      <c r="C56" s="61">
        <v>180</v>
      </c>
      <c r="D56" s="59" t="s">
        <v>344</v>
      </c>
      <c r="E56" s="285"/>
      <c r="F56" s="266"/>
      <c r="G56" s="65">
        <f t="shared" si="6"/>
        <v>2150000</v>
      </c>
      <c r="H56" s="19"/>
      <c r="I56" s="18"/>
      <c r="J56" s="19">
        <f t="shared" si="3"/>
        <v>0</v>
      </c>
      <c r="K56" s="19">
        <v>2150000</v>
      </c>
      <c r="L56" s="18"/>
      <c r="M56" s="19"/>
      <c r="N56" s="19">
        <f t="shared" si="4"/>
        <v>2150000</v>
      </c>
    </row>
    <row r="57" spans="1:14" s="288" customFormat="1" ht="33.75" x14ac:dyDescent="0.25">
      <c r="A57" s="57">
        <v>617640</v>
      </c>
      <c r="B57" s="58">
        <v>7640</v>
      </c>
      <c r="C57" s="23">
        <v>470</v>
      </c>
      <c r="D57" s="16" t="s">
        <v>251</v>
      </c>
      <c r="E57" s="206" t="s">
        <v>260</v>
      </c>
      <c r="F57" s="205" t="s">
        <v>364</v>
      </c>
      <c r="G57" s="65">
        <f t="shared" si="6"/>
        <v>1200000</v>
      </c>
      <c r="H57" s="19"/>
      <c r="I57" s="18"/>
      <c r="J57" s="19">
        <f t="shared" si="3"/>
        <v>0</v>
      </c>
      <c r="K57" s="19">
        <v>1200000</v>
      </c>
      <c r="L57" s="18"/>
      <c r="M57" s="19"/>
      <c r="N57" s="19">
        <f t="shared" si="4"/>
        <v>1200000</v>
      </c>
    </row>
    <row r="58" spans="1:14" s="288" customFormat="1" ht="33.75" x14ac:dyDescent="0.25">
      <c r="A58" s="62" t="s">
        <v>203</v>
      </c>
      <c r="B58" s="113">
        <v>1142</v>
      </c>
      <c r="C58" s="15">
        <v>990</v>
      </c>
      <c r="D58" s="16" t="s">
        <v>204</v>
      </c>
      <c r="E58" s="21" t="s">
        <v>264</v>
      </c>
      <c r="F58" s="17" t="s">
        <v>382</v>
      </c>
      <c r="G58" s="65">
        <f t="shared" si="6"/>
        <v>966000</v>
      </c>
      <c r="H58" s="19">
        <v>966000</v>
      </c>
      <c r="I58" s="18"/>
      <c r="J58" s="19">
        <f t="shared" si="3"/>
        <v>966000</v>
      </c>
      <c r="K58" s="19"/>
      <c r="L58" s="18"/>
      <c r="M58" s="19"/>
      <c r="N58" s="19">
        <f t="shared" si="4"/>
        <v>0</v>
      </c>
    </row>
    <row r="59" spans="1:14" s="288" customFormat="1" x14ac:dyDescent="0.25">
      <c r="A59" s="116" t="s">
        <v>205</v>
      </c>
      <c r="B59" s="115"/>
      <c r="C59" s="27"/>
      <c r="D59" s="118" t="s">
        <v>22</v>
      </c>
      <c r="E59" s="118"/>
      <c r="F59" s="28"/>
      <c r="G59" s="65">
        <f t="shared" si="6"/>
        <v>1541420</v>
      </c>
      <c r="H59" s="29">
        <f>SUM(H60:H62)</f>
        <v>1541420</v>
      </c>
      <c r="I59" s="29">
        <f t="shared" ref="I59:N59" si="8">SUM(I60:I62)</f>
        <v>0</v>
      </c>
      <c r="J59" s="29">
        <f t="shared" si="8"/>
        <v>1541420</v>
      </c>
      <c r="K59" s="29">
        <f t="shared" si="8"/>
        <v>0</v>
      </c>
      <c r="L59" s="29">
        <f t="shared" si="8"/>
        <v>0</v>
      </c>
      <c r="M59" s="29">
        <f t="shared" si="8"/>
        <v>0</v>
      </c>
      <c r="N59" s="29">
        <f t="shared" si="8"/>
        <v>0</v>
      </c>
    </row>
    <row r="60" spans="1:14" s="288" customFormat="1" ht="45" x14ac:dyDescent="0.25">
      <c r="A60" s="112">
        <v>913112</v>
      </c>
      <c r="B60" s="113">
        <v>3112</v>
      </c>
      <c r="C60" s="22">
        <v>1040</v>
      </c>
      <c r="D60" s="16" t="s">
        <v>31</v>
      </c>
      <c r="E60" s="16" t="s">
        <v>39</v>
      </c>
      <c r="F60" s="17" t="s">
        <v>383</v>
      </c>
      <c r="G60" s="65">
        <f t="shared" si="6"/>
        <v>504580</v>
      </c>
      <c r="H60" s="19">
        <v>504580</v>
      </c>
      <c r="I60" s="18"/>
      <c r="J60" s="19">
        <f t="shared" si="3"/>
        <v>504580</v>
      </c>
      <c r="K60" s="19"/>
      <c r="L60" s="18"/>
      <c r="M60" s="19"/>
      <c r="N60" s="19">
        <f t="shared" si="4"/>
        <v>0</v>
      </c>
    </row>
    <row r="61" spans="1:14" s="288" customFormat="1" ht="78.75" x14ac:dyDescent="0.25">
      <c r="A61" s="112">
        <v>913112</v>
      </c>
      <c r="B61" s="113">
        <v>3112</v>
      </c>
      <c r="C61" s="22">
        <v>1040</v>
      </c>
      <c r="D61" s="16" t="s">
        <v>31</v>
      </c>
      <c r="E61" s="16" t="s">
        <v>36</v>
      </c>
      <c r="F61" s="17" t="s">
        <v>384</v>
      </c>
      <c r="G61" s="65">
        <f t="shared" si="6"/>
        <v>93000</v>
      </c>
      <c r="H61" s="19">
        <v>93000</v>
      </c>
      <c r="I61" s="18"/>
      <c r="J61" s="19">
        <f t="shared" si="3"/>
        <v>93000</v>
      </c>
      <c r="K61" s="19"/>
      <c r="L61" s="18"/>
      <c r="M61" s="19"/>
      <c r="N61" s="19">
        <f t="shared" si="4"/>
        <v>0</v>
      </c>
    </row>
    <row r="62" spans="1:14" s="288" customFormat="1" ht="45" x14ac:dyDescent="0.25">
      <c r="A62" s="112">
        <v>913133</v>
      </c>
      <c r="B62" s="113">
        <v>3133</v>
      </c>
      <c r="C62" s="22">
        <v>1040</v>
      </c>
      <c r="D62" s="16" t="s">
        <v>389</v>
      </c>
      <c r="E62" s="16" t="s">
        <v>41</v>
      </c>
      <c r="F62" s="17" t="s">
        <v>40</v>
      </c>
      <c r="G62" s="65">
        <f t="shared" si="6"/>
        <v>943840</v>
      </c>
      <c r="H62" s="19">
        <v>943840</v>
      </c>
      <c r="I62" s="18"/>
      <c r="J62" s="19">
        <f t="shared" si="3"/>
        <v>943840</v>
      </c>
      <c r="K62" s="19"/>
      <c r="L62" s="18"/>
      <c r="M62" s="19"/>
      <c r="N62" s="19">
        <f t="shared" si="4"/>
        <v>0</v>
      </c>
    </row>
    <row r="63" spans="1:14" s="288" customFormat="1" x14ac:dyDescent="0.25">
      <c r="A63" s="115">
        <v>10</v>
      </c>
      <c r="B63" s="115"/>
      <c r="C63" s="24"/>
      <c r="D63" s="119" t="s">
        <v>23</v>
      </c>
      <c r="E63" s="119"/>
      <c r="F63" s="25"/>
      <c r="G63" s="65">
        <f>SUM(J63+N63)</f>
        <v>1159418</v>
      </c>
      <c r="H63" s="18">
        <f t="shared" ref="H63:N63" si="9">SUM(H64:H69)</f>
        <v>742900</v>
      </c>
      <c r="I63" s="18">
        <f t="shared" si="9"/>
        <v>23000</v>
      </c>
      <c r="J63" s="18">
        <f t="shared" si="9"/>
        <v>765900</v>
      </c>
      <c r="K63" s="18">
        <f t="shared" si="9"/>
        <v>393518</v>
      </c>
      <c r="L63" s="18">
        <f t="shared" si="9"/>
        <v>0</v>
      </c>
      <c r="M63" s="18">
        <f t="shared" si="9"/>
        <v>0</v>
      </c>
      <c r="N63" s="18">
        <f t="shared" si="9"/>
        <v>393518</v>
      </c>
    </row>
    <row r="64" spans="1:14" s="288" customFormat="1" x14ac:dyDescent="0.25">
      <c r="A64" s="62" t="s">
        <v>372</v>
      </c>
      <c r="B64" s="62">
        <v>4030</v>
      </c>
      <c r="C64" s="62" t="s">
        <v>210</v>
      </c>
      <c r="D64" s="296" t="s">
        <v>211</v>
      </c>
      <c r="E64" s="263" t="s">
        <v>270</v>
      </c>
      <c r="F64" s="265" t="s">
        <v>269</v>
      </c>
      <c r="G64" s="65">
        <f t="shared" ref="G64:G69" si="10">SUM(J64+N64)</f>
        <v>285000</v>
      </c>
      <c r="H64" s="19">
        <v>117000</v>
      </c>
      <c r="I64" s="18"/>
      <c r="J64" s="19">
        <f t="shared" si="3"/>
        <v>117000</v>
      </c>
      <c r="K64" s="19">
        <v>168000</v>
      </c>
      <c r="L64" s="18"/>
      <c r="M64" s="19"/>
      <c r="N64" s="19">
        <f t="shared" si="4"/>
        <v>168000</v>
      </c>
    </row>
    <row r="65" spans="1:14" s="288" customFormat="1" ht="36" customHeight="1" x14ac:dyDescent="0.25">
      <c r="A65" s="114">
        <v>1014060</v>
      </c>
      <c r="B65" s="114">
        <v>4060</v>
      </c>
      <c r="C65" s="114" t="s">
        <v>213</v>
      </c>
      <c r="D65" s="296" t="s">
        <v>214</v>
      </c>
      <c r="E65" s="270"/>
      <c r="F65" s="267"/>
      <c r="G65" s="65">
        <f t="shared" si="10"/>
        <v>233518</v>
      </c>
      <c r="H65" s="19">
        <v>58000</v>
      </c>
      <c r="I65" s="18"/>
      <c r="J65" s="19">
        <f t="shared" si="3"/>
        <v>58000</v>
      </c>
      <c r="K65" s="19">
        <v>175518</v>
      </c>
      <c r="L65" s="18"/>
      <c r="M65" s="19"/>
      <c r="N65" s="19">
        <f t="shared" si="4"/>
        <v>175518</v>
      </c>
    </row>
    <row r="66" spans="1:14" s="288" customFormat="1" ht="24.6" customHeight="1" x14ac:dyDescent="0.25">
      <c r="A66" s="62">
        <v>1011080</v>
      </c>
      <c r="B66" s="62">
        <v>1080</v>
      </c>
      <c r="C66" s="62" t="s">
        <v>199</v>
      </c>
      <c r="D66" s="120" t="s">
        <v>209</v>
      </c>
      <c r="E66" s="264"/>
      <c r="F66" s="266"/>
      <c r="G66" s="65">
        <f t="shared" si="10"/>
        <v>48000</v>
      </c>
      <c r="H66" s="19">
        <v>48000</v>
      </c>
      <c r="I66" s="18"/>
      <c r="J66" s="19">
        <f t="shared" si="3"/>
        <v>48000</v>
      </c>
      <c r="K66" s="18"/>
      <c r="L66" s="18"/>
      <c r="M66" s="18"/>
      <c r="N66" s="19">
        <f t="shared" si="4"/>
        <v>0</v>
      </c>
    </row>
    <row r="67" spans="1:14" s="288" customFormat="1" ht="33.75" x14ac:dyDescent="0.25">
      <c r="A67" s="111">
        <v>1014082</v>
      </c>
      <c r="B67" s="113">
        <v>4082</v>
      </c>
      <c r="C67" s="15">
        <v>829</v>
      </c>
      <c r="D67" s="16" t="s">
        <v>217</v>
      </c>
      <c r="E67" s="16" t="s">
        <v>289</v>
      </c>
      <c r="F67" s="17" t="s">
        <v>263</v>
      </c>
      <c r="G67" s="65">
        <f t="shared" si="10"/>
        <v>400000</v>
      </c>
      <c r="H67" s="19">
        <v>400000</v>
      </c>
      <c r="I67" s="18"/>
      <c r="J67" s="19">
        <f t="shared" si="3"/>
        <v>400000</v>
      </c>
      <c r="K67" s="19"/>
      <c r="L67" s="18"/>
      <c r="M67" s="19"/>
      <c r="N67" s="19">
        <f t="shared" si="4"/>
        <v>0</v>
      </c>
    </row>
    <row r="68" spans="1:14" s="288" customFormat="1" ht="22.5" x14ac:dyDescent="0.25">
      <c r="A68" s="114" t="s">
        <v>358</v>
      </c>
      <c r="B68" s="114">
        <v>7370</v>
      </c>
      <c r="C68" s="20">
        <v>490</v>
      </c>
      <c r="D68" s="16" t="s">
        <v>15</v>
      </c>
      <c r="E68" s="21" t="s">
        <v>401</v>
      </c>
      <c r="F68" s="17" t="s">
        <v>385</v>
      </c>
      <c r="G68" s="65">
        <f t="shared" si="10"/>
        <v>99900</v>
      </c>
      <c r="H68" s="19">
        <v>99900</v>
      </c>
      <c r="I68" s="18"/>
      <c r="J68" s="19">
        <f t="shared" si="3"/>
        <v>99900</v>
      </c>
      <c r="K68" s="19"/>
      <c r="L68" s="18"/>
      <c r="M68" s="19"/>
      <c r="N68" s="19">
        <f t="shared" si="4"/>
        <v>0</v>
      </c>
    </row>
    <row r="69" spans="1:14" s="288" customFormat="1" ht="56.25" x14ac:dyDescent="0.25">
      <c r="A69" s="114" t="s">
        <v>358</v>
      </c>
      <c r="B69" s="114">
        <v>7370</v>
      </c>
      <c r="C69" s="20">
        <v>490</v>
      </c>
      <c r="D69" s="16" t="s">
        <v>15</v>
      </c>
      <c r="E69" s="21" t="s">
        <v>359</v>
      </c>
      <c r="F69" s="17" t="s">
        <v>385</v>
      </c>
      <c r="G69" s="65">
        <f t="shared" si="10"/>
        <v>93000</v>
      </c>
      <c r="H69" s="19">
        <v>20000</v>
      </c>
      <c r="I69" s="18">
        <v>23000</v>
      </c>
      <c r="J69" s="19">
        <f t="shared" si="3"/>
        <v>43000</v>
      </c>
      <c r="K69" s="19">
        <v>50000</v>
      </c>
      <c r="L69" s="18"/>
      <c r="M69" s="19"/>
      <c r="N69" s="19">
        <f t="shared" si="4"/>
        <v>50000</v>
      </c>
    </row>
    <row r="70" spans="1:14" s="288" customFormat="1" ht="17.45" customHeight="1" x14ac:dyDescent="0.25">
      <c r="A70" s="115">
        <v>11</v>
      </c>
      <c r="B70" s="115"/>
      <c r="C70" s="24"/>
      <c r="D70" s="119" t="s">
        <v>336</v>
      </c>
      <c r="E70" s="119"/>
      <c r="F70" s="21"/>
      <c r="G70" s="65">
        <f t="shared" si="1"/>
        <v>5299474</v>
      </c>
      <c r="H70" s="18">
        <f>SUM(H71:H77)</f>
        <v>4689474</v>
      </c>
      <c r="I70" s="18">
        <f t="shared" ref="I70:N70" si="11">SUM(I71:I77)</f>
        <v>0</v>
      </c>
      <c r="J70" s="18">
        <f t="shared" si="11"/>
        <v>4689474</v>
      </c>
      <c r="K70" s="18">
        <f t="shared" si="11"/>
        <v>210000</v>
      </c>
      <c r="L70" s="18">
        <f t="shared" si="11"/>
        <v>200000</v>
      </c>
      <c r="M70" s="18">
        <f t="shared" si="11"/>
        <v>200000</v>
      </c>
      <c r="N70" s="18">
        <f t="shared" si="11"/>
        <v>610000</v>
      </c>
    </row>
    <row r="71" spans="1:14" s="288" customFormat="1" ht="45" x14ac:dyDescent="0.25">
      <c r="A71" s="111">
        <v>1113133</v>
      </c>
      <c r="B71" s="113">
        <v>3133</v>
      </c>
      <c r="C71" s="22">
        <v>1040</v>
      </c>
      <c r="D71" s="16" t="s">
        <v>389</v>
      </c>
      <c r="E71" s="16" t="s">
        <v>37</v>
      </c>
      <c r="F71" s="17" t="s">
        <v>38</v>
      </c>
      <c r="G71" s="65">
        <f t="shared" si="1"/>
        <v>551850</v>
      </c>
      <c r="H71" s="19">
        <v>551850</v>
      </c>
      <c r="I71" s="18"/>
      <c r="J71" s="19">
        <f t="shared" si="3"/>
        <v>551850</v>
      </c>
      <c r="K71" s="19"/>
      <c r="L71" s="18"/>
      <c r="M71" s="19"/>
      <c r="N71" s="19">
        <f t="shared" si="4"/>
        <v>0</v>
      </c>
    </row>
    <row r="72" spans="1:14" s="288" customFormat="1" ht="45" x14ac:dyDescent="0.25">
      <c r="A72" s="111">
        <v>1113133</v>
      </c>
      <c r="B72" s="113">
        <v>3133</v>
      </c>
      <c r="C72" s="22">
        <v>1040</v>
      </c>
      <c r="D72" s="16" t="s">
        <v>389</v>
      </c>
      <c r="E72" s="263" t="s">
        <v>270</v>
      </c>
      <c r="F72" s="265" t="s">
        <v>269</v>
      </c>
      <c r="G72" s="65">
        <f t="shared" si="1"/>
        <v>20000</v>
      </c>
      <c r="H72" s="19">
        <v>20000</v>
      </c>
      <c r="I72" s="18"/>
      <c r="J72" s="19">
        <f t="shared" si="3"/>
        <v>20000</v>
      </c>
      <c r="K72" s="19"/>
      <c r="L72" s="18"/>
      <c r="M72" s="19"/>
      <c r="N72" s="19">
        <f t="shared" si="4"/>
        <v>0</v>
      </c>
    </row>
    <row r="73" spans="1:14" s="288" customFormat="1" ht="45" x14ac:dyDescent="0.25">
      <c r="A73" s="62">
        <v>1115031</v>
      </c>
      <c r="B73" s="62">
        <v>5031</v>
      </c>
      <c r="C73" s="62" t="s">
        <v>218</v>
      </c>
      <c r="D73" s="296" t="s">
        <v>339</v>
      </c>
      <c r="E73" s="270"/>
      <c r="F73" s="267"/>
      <c r="G73" s="65">
        <f t="shared" si="1"/>
        <v>895000</v>
      </c>
      <c r="H73" s="19">
        <v>285000</v>
      </c>
      <c r="I73" s="18"/>
      <c r="J73" s="19">
        <f t="shared" si="3"/>
        <v>285000</v>
      </c>
      <c r="K73" s="19">
        <v>210000</v>
      </c>
      <c r="L73" s="18">
        <v>200000</v>
      </c>
      <c r="M73" s="19">
        <v>200000</v>
      </c>
      <c r="N73" s="19">
        <f>SUM(K73:M73)</f>
        <v>610000</v>
      </c>
    </row>
    <row r="74" spans="1:14" s="288" customFormat="1" ht="45" x14ac:dyDescent="0.25">
      <c r="A74" s="111">
        <v>1115061</v>
      </c>
      <c r="B74" s="113">
        <v>5061</v>
      </c>
      <c r="C74" s="15">
        <v>810</v>
      </c>
      <c r="D74" s="16" t="s">
        <v>32</v>
      </c>
      <c r="E74" s="264"/>
      <c r="F74" s="266"/>
      <c r="G74" s="65">
        <f t="shared" si="1"/>
        <v>233000</v>
      </c>
      <c r="H74" s="19">
        <v>233000</v>
      </c>
      <c r="I74" s="18"/>
      <c r="J74" s="19">
        <f t="shared" si="3"/>
        <v>233000</v>
      </c>
      <c r="K74" s="19"/>
      <c r="L74" s="18"/>
      <c r="M74" s="19"/>
      <c r="N74" s="19">
        <f t="shared" si="4"/>
        <v>0</v>
      </c>
    </row>
    <row r="75" spans="1:14" s="288" customFormat="1" ht="45" x14ac:dyDescent="0.25">
      <c r="A75" s="111">
        <v>1115061</v>
      </c>
      <c r="B75" s="113">
        <v>5061</v>
      </c>
      <c r="C75" s="15">
        <v>810</v>
      </c>
      <c r="D75" s="16" t="s">
        <v>32</v>
      </c>
      <c r="E75" s="263" t="s">
        <v>288</v>
      </c>
      <c r="F75" s="263" t="s">
        <v>34</v>
      </c>
      <c r="G75" s="65">
        <f t="shared" si="1"/>
        <v>1265000</v>
      </c>
      <c r="H75" s="19">
        <v>1265000</v>
      </c>
      <c r="I75" s="18"/>
      <c r="J75" s="19">
        <f t="shared" si="3"/>
        <v>1265000</v>
      </c>
      <c r="K75" s="19"/>
      <c r="L75" s="18"/>
      <c r="M75" s="19"/>
      <c r="N75" s="19">
        <f t="shared" si="4"/>
        <v>0</v>
      </c>
    </row>
    <row r="76" spans="1:14" s="288" customFormat="1" ht="33.75" x14ac:dyDescent="0.25">
      <c r="A76" s="62" t="s">
        <v>398</v>
      </c>
      <c r="B76" s="58">
        <v>5049</v>
      </c>
      <c r="C76" s="61">
        <v>810</v>
      </c>
      <c r="D76" s="59" t="s">
        <v>399</v>
      </c>
      <c r="E76" s="264"/>
      <c r="F76" s="264"/>
      <c r="G76" s="65">
        <f t="shared" si="1"/>
        <v>23424</v>
      </c>
      <c r="H76" s="19">
        <v>23424</v>
      </c>
      <c r="I76" s="18"/>
      <c r="J76" s="19">
        <f t="shared" si="3"/>
        <v>23424</v>
      </c>
      <c r="K76" s="19"/>
      <c r="L76" s="18"/>
      <c r="M76" s="19"/>
      <c r="N76" s="19">
        <f t="shared" si="4"/>
        <v>0</v>
      </c>
    </row>
    <row r="77" spans="1:14" s="288" customFormat="1" ht="40.15" customHeight="1" x14ac:dyDescent="0.25">
      <c r="A77" s="111">
        <v>1115062</v>
      </c>
      <c r="B77" s="113">
        <v>5062</v>
      </c>
      <c r="C77" s="15">
        <v>810</v>
      </c>
      <c r="D77" s="16" t="s">
        <v>33</v>
      </c>
      <c r="E77" s="16" t="s">
        <v>258</v>
      </c>
      <c r="F77" s="17" t="s">
        <v>259</v>
      </c>
      <c r="G77" s="65">
        <f t="shared" si="1"/>
        <v>2311200</v>
      </c>
      <c r="H77" s="19">
        <v>2311200</v>
      </c>
      <c r="I77" s="18"/>
      <c r="J77" s="19">
        <f t="shared" si="3"/>
        <v>2311200</v>
      </c>
      <c r="K77" s="19"/>
      <c r="L77" s="18"/>
      <c r="M77" s="19"/>
      <c r="N77" s="19">
        <f t="shared" si="4"/>
        <v>0</v>
      </c>
    </row>
    <row r="78" spans="1:14" s="288" customFormat="1" ht="25.15" customHeight="1" x14ac:dyDescent="0.25">
      <c r="A78" s="115">
        <v>12</v>
      </c>
      <c r="B78" s="115"/>
      <c r="C78" s="24"/>
      <c r="D78" s="119" t="s">
        <v>337</v>
      </c>
      <c r="E78" s="119"/>
      <c r="F78" s="25"/>
      <c r="G78" s="65">
        <f t="shared" si="1"/>
        <v>88275927.950000003</v>
      </c>
      <c r="H78" s="18">
        <f t="shared" ref="H78:N78" si="12">SUM(H79:H106)</f>
        <v>26834027.949999999</v>
      </c>
      <c r="I78" s="18">
        <f t="shared" si="12"/>
        <v>117000</v>
      </c>
      <c r="J78" s="18">
        <f t="shared" si="12"/>
        <v>26951027.949999999</v>
      </c>
      <c r="K78" s="18">
        <f t="shared" si="12"/>
        <v>61248900</v>
      </c>
      <c r="L78" s="18">
        <f t="shared" si="12"/>
        <v>76000</v>
      </c>
      <c r="M78" s="18">
        <f t="shared" si="12"/>
        <v>76000</v>
      </c>
      <c r="N78" s="18">
        <f t="shared" si="12"/>
        <v>61324900</v>
      </c>
    </row>
    <row r="79" spans="1:14" s="288" customFormat="1" ht="22.9" customHeight="1" x14ac:dyDescent="0.25">
      <c r="A79" s="60">
        <v>1216013</v>
      </c>
      <c r="B79" s="61">
        <v>6013</v>
      </c>
      <c r="C79" s="23">
        <v>620</v>
      </c>
      <c r="D79" s="16" t="s">
        <v>256</v>
      </c>
      <c r="E79" s="263" t="s">
        <v>268</v>
      </c>
      <c r="F79" s="265" t="s">
        <v>257</v>
      </c>
      <c r="G79" s="65">
        <f t="shared" si="1"/>
        <v>9159490</v>
      </c>
      <c r="H79" s="31">
        <v>8060000</v>
      </c>
      <c r="I79" s="64"/>
      <c r="J79" s="19">
        <f t="shared" ref="J79:J118" si="13">SUM(H79:I79)</f>
        <v>8060000</v>
      </c>
      <c r="K79" s="31">
        <v>1099490</v>
      </c>
      <c r="L79" s="64"/>
      <c r="M79" s="31"/>
      <c r="N79" s="19">
        <f t="shared" ref="N79:N118" si="14">SUM(K79:L79)</f>
        <v>1099490</v>
      </c>
    </row>
    <row r="80" spans="1:14" s="288" customFormat="1" ht="22.5" x14ac:dyDescent="0.25">
      <c r="A80" s="60">
        <v>1216040</v>
      </c>
      <c r="B80" s="61">
        <v>6040</v>
      </c>
      <c r="C80" s="23">
        <v>620</v>
      </c>
      <c r="D80" s="16" t="s">
        <v>281</v>
      </c>
      <c r="E80" s="264"/>
      <c r="F80" s="266"/>
      <c r="G80" s="65">
        <f t="shared" si="1"/>
        <v>1695000</v>
      </c>
      <c r="H80" s="31">
        <v>1695000</v>
      </c>
      <c r="I80" s="64"/>
      <c r="J80" s="19">
        <f t="shared" si="13"/>
        <v>1695000</v>
      </c>
      <c r="K80" s="31"/>
      <c r="L80" s="64"/>
      <c r="M80" s="31"/>
      <c r="N80" s="19">
        <f t="shared" si="14"/>
        <v>0</v>
      </c>
    </row>
    <row r="81" spans="1:14" s="288" customFormat="1" ht="22.5" x14ac:dyDescent="0.25">
      <c r="A81" s="112">
        <v>1217693</v>
      </c>
      <c r="B81" s="113">
        <v>7693</v>
      </c>
      <c r="C81" s="15">
        <v>490</v>
      </c>
      <c r="D81" s="16" t="s">
        <v>184</v>
      </c>
      <c r="E81" s="21" t="s">
        <v>273</v>
      </c>
      <c r="F81" s="17" t="s">
        <v>274</v>
      </c>
      <c r="G81" s="65">
        <f t="shared" si="1"/>
        <v>103027.95</v>
      </c>
      <c r="H81" s="31">
        <v>103027.95</v>
      </c>
      <c r="I81" s="64"/>
      <c r="J81" s="19">
        <f t="shared" si="13"/>
        <v>103027.95</v>
      </c>
      <c r="K81" s="31"/>
      <c r="L81" s="64"/>
      <c r="M81" s="31"/>
      <c r="N81" s="19">
        <f t="shared" si="14"/>
        <v>0</v>
      </c>
    </row>
    <row r="82" spans="1:14" s="288" customFormat="1" ht="45" x14ac:dyDescent="0.25">
      <c r="A82" s="111">
        <v>1217670</v>
      </c>
      <c r="B82" s="113">
        <v>7670</v>
      </c>
      <c r="C82" s="15">
        <v>490</v>
      </c>
      <c r="D82" s="16" t="s">
        <v>282</v>
      </c>
      <c r="E82" s="203" t="s">
        <v>283</v>
      </c>
      <c r="F82" s="205" t="s">
        <v>257</v>
      </c>
      <c r="G82" s="65">
        <f t="shared" si="1"/>
        <v>12750000</v>
      </c>
      <c r="H82" s="31"/>
      <c r="I82" s="64"/>
      <c r="J82" s="19">
        <f t="shared" si="13"/>
        <v>0</v>
      </c>
      <c r="K82" s="31">
        <v>12750000</v>
      </c>
      <c r="L82" s="64"/>
      <c r="M82" s="31"/>
      <c r="N82" s="19">
        <f t="shared" si="14"/>
        <v>12750000</v>
      </c>
    </row>
    <row r="83" spans="1:14" s="288" customFormat="1" ht="90" x14ac:dyDescent="0.25">
      <c r="A83" s="111">
        <v>1216071</v>
      </c>
      <c r="B83" s="113">
        <v>6071</v>
      </c>
      <c r="C83" s="15">
        <v>640</v>
      </c>
      <c r="D83" s="16" t="s">
        <v>53</v>
      </c>
      <c r="E83" s="16" t="s">
        <v>54</v>
      </c>
      <c r="F83" s="17" t="s">
        <v>55</v>
      </c>
      <c r="G83" s="65">
        <f t="shared" si="1"/>
        <v>6700000</v>
      </c>
      <c r="H83" s="32">
        <v>6700000</v>
      </c>
      <c r="I83" s="65"/>
      <c r="J83" s="19">
        <f t="shared" si="13"/>
        <v>6700000</v>
      </c>
      <c r="K83" s="32"/>
      <c r="L83" s="65"/>
      <c r="M83" s="32"/>
      <c r="N83" s="19">
        <f t="shared" si="14"/>
        <v>0</v>
      </c>
    </row>
    <row r="84" spans="1:14" s="288" customFormat="1" ht="33.75" x14ac:dyDescent="0.25">
      <c r="A84" s="63">
        <v>1211021</v>
      </c>
      <c r="B84" s="63">
        <v>1021</v>
      </c>
      <c r="C84" s="297">
        <v>921</v>
      </c>
      <c r="D84" s="34" t="s">
        <v>229</v>
      </c>
      <c r="E84" s="16" t="s">
        <v>260</v>
      </c>
      <c r="F84" s="17" t="s">
        <v>292</v>
      </c>
      <c r="G84" s="65">
        <f t="shared" si="1"/>
        <v>40120460</v>
      </c>
      <c r="H84" s="32"/>
      <c r="I84" s="65"/>
      <c r="J84" s="19">
        <f t="shared" si="13"/>
        <v>0</v>
      </c>
      <c r="K84" s="32">
        <v>40120460</v>
      </c>
      <c r="L84" s="65"/>
      <c r="M84" s="32"/>
      <c r="N84" s="19">
        <f t="shared" si="14"/>
        <v>40120460</v>
      </c>
    </row>
    <row r="85" spans="1:14" s="288" customFormat="1" ht="33.75" x14ac:dyDescent="0.25">
      <c r="A85" s="63">
        <v>1211021</v>
      </c>
      <c r="B85" s="63">
        <v>1021</v>
      </c>
      <c r="C85" s="297">
        <v>921</v>
      </c>
      <c r="D85" s="34" t="s">
        <v>229</v>
      </c>
      <c r="E85" s="271" t="s">
        <v>354</v>
      </c>
      <c r="F85" s="265" t="s">
        <v>355</v>
      </c>
      <c r="G85" s="65">
        <f t="shared" si="1"/>
        <v>200000</v>
      </c>
      <c r="H85" s="32">
        <v>200000</v>
      </c>
      <c r="I85" s="65"/>
      <c r="J85" s="19">
        <f t="shared" si="13"/>
        <v>200000</v>
      </c>
      <c r="K85" s="32"/>
      <c r="L85" s="65"/>
      <c r="M85" s="32"/>
      <c r="N85" s="19">
        <f t="shared" si="14"/>
        <v>0</v>
      </c>
    </row>
    <row r="86" spans="1:14" s="288" customFormat="1" ht="22.5" x14ac:dyDescent="0.25">
      <c r="A86" s="114" t="s">
        <v>348</v>
      </c>
      <c r="B86" s="114">
        <v>2152</v>
      </c>
      <c r="C86" s="295" t="s">
        <v>169</v>
      </c>
      <c r="D86" s="34" t="s">
        <v>170</v>
      </c>
      <c r="E86" s="272"/>
      <c r="F86" s="267"/>
      <c r="G86" s="65">
        <f t="shared" si="1"/>
        <v>500000</v>
      </c>
      <c r="H86" s="32"/>
      <c r="I86" s="65"/>
      <c r="J86" s="19">
        <f t="shared" si="13"/>
        <v>0</v>
      </c>
      <c r="K86" s="32">
        <v>500000</v>
      </c>
      <c r="L86" s="65"/>
      <c r="M86" s="32"/>
      <c r="N86" s="19">
        <f t="shared" si="14"/>
        <v>500000</v>
      </c>
    </row>
    <row r="87" spans="1:14" s="288" customFormat="1" ht="22.5" x14ac:dyDescent="0.25">
      <c r="A87" s="62">
        <v>1216090</v>
      </c>
      <c r="B87" s="62">
        <v>6090</v>
      </c>
      <c r="C87" s="298" t="s">
        <v>219</v>
      </c>
      <c r="D87" s="16" t="s">
        <v>220</v>
      </c>
      <c r="E87" s="272"/>
      <c r="F87" s="267"/>
      <c r="G87" s="65">
        <f t="shared" si="1"/>
        <v>600000</v>
      </c>
      <c r="H87" s="32"/>
      <c r="I87" s="65"/>
      <c r="J87" s="19">
        <f t="shared" si="13"/>
        <v>0</v>
      </c>
      <c r="K87" s="32">
        <v>600000</v>
      </c>
      <c r="L87" s="65"/>
      <c r="M87" s="32"/>
      <c r="N87" s="19">
        <f t="shared" si="14"/>
        <v>600000</v>
      </c>
    </row>
    <row r="88" spans="1:14" s="288" customFormat="1" x14ac:dyDescent="0.25">
      <c r="A88" s="62" t="s">
        <v>350</v>
      </c>
      <c r="B88" s="58">
        <v>9770</v>
      </c>
      <c r="C88" s="61">
        <v>180</v>
      </c>
      <c r="D88" s="59" t="s">
        <v>344</v>
      </c>
      <c r="E88" s="273"/>
      <c r="F88" s="266"/>
      <c r="G88" s="65">
        <f t="shared" si="1"/>
        <v>300000</v>
      </c>
      <c r="H88" s="32"/>
      <c r="I88" s="65"/>
      <c r="J88" s="19">
        <f t="shared" si="13"/>
        <v>0</v>
      </c>
      <c r="K88" s="32">
        <v>300000</v>
      </c>
      <c r="L88" s="65"/>
      <c r="M88" s="32"/>
      <c r="N88" s="19">
        <f t="shared" si="14"/>
        <v>300000</v>
      </c>
    </row>
    <row r="89" spans="1:14" s="288" customFormat="1" ht="67.5" x14ac:dyDescent="0.25">
      <c r="A89" s="62" t="s">
        <v>278</v>
      </c>
      <c r="B89" s="62" t="s">
        <v>151</v>
      </c>
      <c r="C89" s="26" t="s">
        <v>152</v>
      </c>
      <c r="D89" s="16" t="s">
        <v>153</v>
      </c>
      <c r="E89" s="265" t="s">
        <v>270</v>
      </c>
      <c r="F89" s="267"/>
      <c r="G89" s="65">
        <f t="shared" si="1"/>
        <v>70000</v>
      </c>
      <c r="H89" s="32">
        <v>70000</v>
      </c>
      <c r="I89" s="65"/>
      <c r="J89" s="19">
        <f t="shared" si="13"/>
        <v>70000</v>
      </c>
      <c r="K89" s="32"/>
      <c r="L89" s="65"/>
      <c r="M89" s="32"/>
      <c r="N89" s="19">
        <f t="shared" si="14"/>
        <v>0</v>
      </c>
    </row>
    <row r="90" spans="1:14" s="288" customFormat="1" ht="22.5" x14ac:dyDescent="0.25">
      <c r="A90" s="62" t="s">
        <v>279</v>
      </c>
      <c r="B90" s="114">
        <v>1010</v>
      </c>
      <c r="C90" s="20" t="s">
        <v>190</v>
      </c>
      <c r="D90" s="16" t="s">
        <v>191</v>
      </c>
      <c r="E90" s="267"/>
      <c r="F90" s="267"/>
      <c r="G90" s="65">
        <f t="shared" si="1"/>
        <v>150000</v>
      </c>
      <c r="H90" s="32">
        <v>150000</v>
      </c>
      <c r="I90" s="65"/>
      <c r="J90" s="19">
        <f t="shared" si="13"/>
        <v>150000</v>
      </c>
      <c r="K90" s="32"/>
      <c r="L90" s="65"/>
      <c r="M90" s="32"/>
      <c r="N90" s="19">
        <f t="shared" si="14"/>
        <v>0</v>
      </c>
    </row>
    <row r="91" spans="1:14" s="288" customFormat="1" ht="33.75" x14ac:dyDescent="0.25">
      <c r="A91" s="63">
        <v>1211021</v>
      </c>
      <c r="B91" s="63">
        <v>1021</v>
      </c>
      <c r="C91" s="297">
        <v>921</v>
      </c>
      <c r="D91" s="34" t="s">
        <v>229</v>
      </c>
      <c r="E91" s="267"/>
      <c r="F91" s="267"/>
      <c r="G91" s="65">
        <f t="shared" si="1"/>
        <v>150000</v>
      </c>
      <c r="H91" s="32"/>
      <c r="I91" s="65"/>
      <c r="J91" s="19">
        <f t="shared" si="13"/>
        <v>0</v>
      </c>
      <c r="K91" s="32">
        <v>150000</v>
      </c>
      <c r="L91" s="65"/>
      <c r="M91" s="32"/>
      <c r="N91" s="19">
        <f t="shared" si="14"/>
        <v>150000</v>
      </c>
    </row>
    <row r="92" spans="1:14" s="288" customFormat="1" ht="22.5" x14ac:dyDescent="0.25">
      <c r="A92" s="62" t="s">
        <v>287</v>
      </c>
      <c r="B92" s="62">
        <v>1080</v>
      </c>
      <c r="C92" s="298" t="s">
        <v>199</v>
      </c>
      <c r="D92" s="34" t="s">
        <v>209</v>
      </c>
      <c r="E92" s="267"/>
      <c r="F92" s="267"/>
      <c r="G92" s="65">
        <f t="shared" si="1"/>
        <v>65000</v>
      </c>
      <c r="H92" s="32"/>
      <c r="I92" s="65">
        <v>65000</v>
      </c>
      <c r="J92" s="19">
        <f t="shared" si="13"/>
        <v>65000</v>
      </c>
      <c r="K92" s="32"/>
      <c r="L92" s="65"/>
      <c r="M92" s="32"/>
      <c r="N92" s="19">
        <f t="shared" si="14"/>
        <v>0</v>
      </c>
    </row>
    <row r="93" spans="1:14" s="288" customFormat="1" x14ac:dyDescent="0.25">
      <c r="A93" s="62" t="s">
        <v>386</v>
      </c>
      <c r="B93" s="62">
        <v>4030</v>
      </c>
      <c r="C93" s="62" t="s">
        <v>210</v>
      </c>
      <c r="D93" s="296" t="s">
        <v>211</v>
      </c>
      <c r="E93" s="267"/>
      <c r="F93" s="267"/>
      <c r="G93" s="65">
        <f t="shared" si="1"/>
        <v>220000</v>
      </c>
      <c r="H93" s="32"/>
      <c r="I93" s="65"/>
      <c r="J93" s="19">
        <f t="shared" si="13"/>
        <v>0</v>
      </c>
      <c r="K93" s="32">
        <v>220000</v>
      </c>
      <c r="L93" s="65"/>
      <c r="M93" s="32"/>
      <c r="N93" s="19">
        <f t="shared" si="14"/>
        <v>220000</v>
      </c>
    </row>
    <row r="94" spans="1:14" s="288" customFormat="1" ht="33.75" x14ac:dyDescent="0.25">
      <c r="A94" s="114" t="s">
        <v>286</v>
      </c>
      <c r="B94" s="114">
        <v>4060</v>
      </c>
      <c r="C94" s="20" t="s">
        <v>213</v>
      </c>
      <c r="D94" s="16" t="s">
        <v>214</v>
      </c>
      <c r="E94" s="267"/>
      <c r="F94" s="267"/>
      <c r="G94" s="65">
        <f t="shared" si="1"/>
        <v>50000</v>
      </c>
      <c r="H94" s="32"/>
      <c r="I94" s="65"/>
      <c r="J94" s="19">
        <f t="shared" si="13"/>
        <v>0</v>
      </c>
      <c r="K94" s="32">
        <v>50000</v>
      </c>
      <c r="L94" s="65"/>
      <c r="M94" s="32"/>
      <c r="N94" s="19">
        <f t="shared" si="14"/>
        <v>50000</v>
      </c>
    </row>
    <row r="95" spans="1:14" s="288" customFormat="1" ht="45" x14ac:dyDescent="0.25">
      <c r="A95" s="62" t="s">
        <v>280</v>
      </c>
      <c r="B95" s="62">
        <v>5031</v>
      </c>
      <c r="C95" s="26" t="s">
        <v>218</v>
      </c>
      <c r="D95" s="16" t="s">
        <v>339</v>
      </c>
      <c r="E95" s="267"/>
      <c r="F95" s="267"/>
      <c r="G95" s="65">
        <f t="shared" si="1"/>
        <v>757000</v>
      </c>
      <c r="H95" s="32"/>
      <c r="I95" s="65"/>
      <c r="J95" s="19">
        <f t="shared" si="13"/>
        <v>0</v>
      </c>
      <c r="K95" s="32">
        <v>757000</v>
      </c>
      <c r="L95" s="65"/>
      <c r="M95" s="32"/>
      <c r="N95" s="19">
        <f t="shared" si="14"/>
        <v>757000</v>
      </c>
    </row>
    <row r="96" spans="1:14" s="288" customFormat="1" ht="22.5" x14ac:dyDescent="0.25">
      <c r="A96" s="60">
        <v>1216013</v>
      </c>
      <c r="B96" s="61">
        <v>6013</v>
      </c>
      <c r="C96" s="23">
        <v>620</v>
      </c>
      <c r="D96" s="16" t="s">
        <v>256</v>
      </c>
      <c r="E96" s="267"/>
      <c r="F96" s="267"/>
      <c r="G96" s="65">
        <f t="shared" si="1"/>
        <v>877950</v>
      </c>
      <c r="H96" s="32">
        <v>170000</v>
      </c>
      <c r="I96" s="65"/>
      <c r="J96" s="19">
        <f t="shared" si="13"/>
        <v>170000</v>
      </c>
      <c r="K96" s="32">
        <v>632950</v>
      </c>
      <c r="L96" s="65">
        <v>75000</v>
      </c>
      <c r="M96" s="32">
        <v>75000</v>
      </c>
      <c r="N96" s="19">
        <f t="shared" si="14"/>
        <v>707950</v>
      </c>
    </row>
    <row r="97" spans="1:16" s="288" customFormat="1" ht="22.5" x14ac:dyDescent="0.25">
      <c r="A97" s="112">
        <v>1217370</v>
      </c>
      <c r="B97" s="113">
        <v>7370</v>
      </c>
      <c r="C97" s="15">
        <v>490</v>
      </c>
      <c r="D97" s="16" t="s">
        <v>15</v>
      </c>
      <c r="E97" s="266"/>
      <c r="F97" s="266"/>
      <c r="G97" s="65">
        <f t="shared" si="1"/>
        <v>745000</v>
      </c>
      <c r="H97" s="32">
        <v>90000</v>
      </c>
      <c r="I97" s="65">
        <f>52000</f>
        <v>52000</v>
      </c>
      <c r="J97" s="19">
        <f t="shared" si="13"/>
        <v>142000</v>
      </c>
      <c r="K97" s="32">
        <v>602000</v>
      </c>
      <c r="L97" s="65">
        <f>1000</f>
        <v>1000</v>
      </c>
      <c r="M97" s="32">
        <f>1000</f>
        <v>1000</v>
      </c>
      <c r="N97" s="19">
        <f t="shared" si="14"/>
        <v>603000</v>
      </c>
    </row>
    <row r="98" spans="1:16" s="288" customFormat="1" ht="56.25" x14ac:dyDescent="0.25">
      <c r="A98" s="112">
        <v>1217370</v>
      </c>
      <c r="B98" s="113">
        <v>7370</v>
      </c>
      <c r="C98" s="15">
        <v>490</v>
      </c>
      <c r="D98" s="16" t="s">
        <v>15</v>
      </c>
      <c r="E98" s="21" t="s">
        <v>359</v>
      </c>
      <c r="F98" s="17" t="s">
        <v>360</v>
      </c>
      <c r="G98" s="65">
        <f t="shared" si="1"/>
        <v>50000</v>
      </c>
      <c r="H98" s="32">
        <v>50000</v>
      </c>
      <c r="I98" s="65"/>
      <c r="J98" s="19">
        <f t="shared" si="13"/>
        <v>50000</v>
      </c>
      <c r="K98" s="32"/>
      <c r="L98" s="65"/>
      <c r="M98" s="32"/>
      <c r="N98" s="19">
        <f t="shared" si="14"/>
        <v>0</v>
      </c>
    </row>
    <row r="99" spans="1:16" s="288" customFormat="1" ht="33.75" x14ac:dyDescent="0.25">
      <c r="A99" s="57">
        <v>1217640</v>
      </c>
      <c r="B99" s="58">
        <v>7640</v>
      </c>
      <c r="C99" s="23">
        <v>470</v>
      </c>
      <c r="D99" s="16" t="s">
        <v>251</v>
      </c>
      <c r="E99" s="21" t="s">
        <v>260</v>
      </c>
      <c r="F99" s="17" t="s">
        <v>364</v>
      </c>
      <c r="G99" s="65">
        <f t="shared" si="1"/>
        <v>332000</v>
      </c>
      <c r="H99" s="32"/>
      <c r="I99" s="65"/>
      <c r="J99" s="19">
        <f t="shared" si="13"/>
        <v>0</v>
      </c>
      <c r="K99" s="32">
        <v>332000</v>
      </c>
      <c r="L99" s="65"/>
      <c r="M99" s="32"/>
      <c r="N99" s="19">
        <f t="shared" si="14"/>
        <v>332000</v>
      </c>
    </row>
    <row r="100" spans="1:16" s="288" customFormat="1" ht="67.5" x14ac:dyDescent="0.25">
      <c r="A100" s="62" t="s">
        <v>278</v>
      </c>
      <c r="B100" s="62" t="s">
        <v>151</v>
      </c>
      <c r="C100" s="26" t="s">
        <v>152</v>
      </c>
      <c r="D100" s="16" t="s">
        <v>153</v>
      </c>
      <c r="E100" s="263" t="s">
        <v>266</v>
      </c>
      <c r="F100" s="265" t="s">
        <v>267</v>
      </c>
      <c r="G100" s="65">
        <f t="shared" si="1"/>
        <v>3823400</v>
      </c>
      <c r="H100" s="32">
        <v>3823400</v>
      </c>
      <c r="I100" s="65"/>
      <c r="J100" s="19">
        <f t="shared" si="13"/>
        <v>3823400</v>
      </c>
      <c r="K100" s="32"/>
      <c r="L100" s="65"/>
      <c r="M100" s="32"/>
      <c r="N100" s="19">
        <f t="shared" si="14"/>
        <v>0</v>
      </c>
    </row>
    <row r="101" spans="1:16" s="288" customFormat="1" ht="22.5" x14ac:dyDescent="0.25">
      <c r="A101" s="62" t="s">
        <v>279</v>
      </c>
      <c r="B101" s="114">
        <v>1010</v>
      </c>
      <c r="C101" s="20" t="s">
        <v>190</v>
      </c>
      <c r="D101" s="16" t="s">
        <v>191</v>
      </c>
      <c r="E101" s="270"/>
      <c r="F101" s="267"/>
      <c r="G101" s="65">
        <f t="shared" si="1"/>
        <v>1000000</v>
      </c>
      <c r="H101" s="32">
        <v>950000</v>
      </c>
      <c r="I101" s="65"/>
      <c r="J101" s="19">
        <f t="shared" si="13"/>
        <v>950000</v>
      </c>
      <c r="K101" s="32">
        <v>50000</v>
      </c>
      <c r="L101" s="65"/>
      <c r="M101" s="32"/>
      <c r="N101" s="19">
        <f t="shared" si="14"/>
        <v>50000</v>
      </c>
    </row>
    <row r="102" spans="1:16" s="288" customFormat="1" ht="33.75" x14ac:dyDescent="0.25">
      <c r="A102" s="63">
        <v>1211021</v>
      </c>
      <c r="B102" s="63">
        <v>1021</v>
      </c>
      <c r="C102" s="297">
        <v>921</v>
      </c>
      <c r="D102" s="34" t="s">
        <v>229</v>
      </c>
      <c r="E102" s="270"/>
      <c r="F102" s="267"/>
      <c r="G102" s="65">
        <f t="shared" si="1"/>
        <v>120000</v>
      </c>
      <c r="H102" s="32"/>
      <c r="I102" s="65"/>
      <c r="J102" s="19">
        <f t="shared" si="13"/>
        <v>0</v>
      </c>
      <c r="K102" s="32">
        <v>120000</v>
      </c>
      <c r="L102" s="65"/>
      <c r="M102" s="32"/>
      <c r="N102" s="19">
        <f t="shared" si="14"/>
        <v>120000</v>
      </c>
    </row>
    <row r="103" spans="1:16" s="288" customFormat="1" ht="22.5" x14ac:dyDescent="0.25">
      <c r="A103" s="62" t="s">
        <v>287</v>
      </c>
      <c r="B103" s="62">
        <v>1080</v>
      </c>
      <c r="C103" s="298" t="s">
        <v>199</v>
      </c>
      <c r="D103" s="34" t="s">
        <v>209</v>
      </c>
      <c r="E103" s="270"/>
      <c r="F103" s="267"/>
      <c r="G103" s="65">
        <f t="shared" si="1"/>
        <v>265000</v>
      </c>
      <c r="H103" s="32"/>
      <c r="I103" s="65"/>
      <c r="J103" s="19">
        <f t="shared" si="13"/>
        <v>0</v>
      </c>
      <c r="K103" s="32">
        <v>265000</v>
      </c>
      <c r="L103" s="65"/>
      <c r="M103" s="32"/>
      <c r="N103" s="19">
        <f t="shared" si="14"/>
        <v>265000</v>
      </c>
    </row>
    <row r="104" spans="1:16" s="288" customFormat="1" ht="33.75" x14ac:dyDescent="0.25">
      <c r="A104" s="114" t="s">
        <v>286</v>
      </c>
      <c r="B104" s="114">
        <v>4060</v>
      </c>
      <c r="C104" s="20" t="s">
        <v>213</v>
      </c>
      <c r="D104" s="16" t="s">
        <v>214</v>
      </c>
      <c r="E104" s="270"/>
      <c r="F104" s="267"/>
      <c r="G104" s="65">
        <f t="shared" si="1"/>
        <v>1198300</v>
      </c>
      <c r="H104" s="32">
        <v>798300</v>
      </c>
      <c r="I104" s="65"/>
      <c r="J104" s="19">
        <f t="shared" si="13"/>
        <v>798300</v>
      </c>
      <c r="K104" s="32">
        <v>400000</v>
      </c>
      <c r="L104" s="65"/>
      <c r="M104" s="32"/>
      <c r="N104" s="19">
        <f t="shared" si="14"/>
        <v>400000</v>
      </c>
    </row>
    <row r="105" spans="1:16" s="288" customFormat="1" ht="45" x14ac:dyDescent="0.25">
      <c r="A105" s="62" t="s">
        <v>280</v>
      </c>
      <c r="B105" s="62">
        <v>5031</v>
      </c>
      <c r="C105" s="26" t="s">
        <v>218</v>
      </c>
      <c r="D105" s="16" t="s">
        <v>339</v>
      </c>
      <c r="E105" s="270"/>
      <c r="F105" s="267"/>
      <c r="G105" s="65">
        <f t="shared" si="1"/>
        <v>2300000</v>
      </c>
      <c r="H105" s="32"/>
      <c r="I105" s="65"/>
      <c r="J105" s="19">
        <f t="shared" si="13"/>
        <v>0</v>
      </c>
      <c r="K105" s="32">
        <v>2300000</v>
      </c>
      <c r="L105" s="65"/>
      <c r="M105" s="32"/>
      <c r="N105" s="19">
        <f t="shared" si="14"/>
        <v>2300000</v>
      </c>
    </row>
    <row r="106" spans="1:16" s="288" customFormat="1" ht="22.9" customHeight="1" x14ac:dyDescent="0.25">
      <c r="A106" s="111">
        <v>1216090</v>
      </c>
      <c r="B106" s="113">
        <v>6090</v>
      </c>
      <c r="C106" s="15">
        <v>640</v>
      </c>
      <c r="D106" s="16" t="s">
        <v>220</v>
      </c>
      <c r="E106" s="264"/>
      <c r="F106" s="266"/>
      <c r="G106" s="65">
        <f t="shared" si="1"/>
        <v>3974300</v>
      </c>
      <c r="H106" s="32">
        <v>3974300</v>
      </c>
      <c r="I106" s="65"/>
      <c r="J106" s="19">
        <f t="shared" si="13"/>
        <v>3974300</v>
      </c>
      <c r="K106" s="32"/>
      <c r="L106" s="65"/>
      <c r="M106" s="32"/>
      <c r="N106" s="19">
        <f t="shared" si="14"/>
        <v>0</v>
      </c>
    </row>
    <row r="107" spans="1:16" s="288" customFormat="1" ht="24" x14ac:dyDescent="0.25">
      <c r="A107" s="116">
        <v>14</v>
      </c>
      <c r="B107" s="117"/>
      <c r="C107" s="27"/>
      <c r="D107" s="123" t="s">
        <v>26</v>
      </c>
      <c r="E107" s="118"/>
      <c r="F107" s="28"/>
      <c r="G107" s="65">
        <f t="shared" si="1"/>
        <v>74327528</v>
      </c>
      <c r="H107" s="29">
        <f>SUM(H108:H118)</f>
        <v>53336556</v>
      </c>
      <c r="I107" s="29">
        <f t="shared" ref="I107:N107" si="15">SUM(I108:I118)</f>
        <v>280000</v>
      </c>
      <c r="J107" s="29">
        <f t="shared" si="15"/>
        <v>53616556</v>
      </c>
      <c r="K107" s="29">
        <f t="shared" si="15"/>
        <v>19525972</v>
      </c>
      <c r="L107" s="29">
        <f t="shared" si="15"/>
        <v>944500</v>
      </c>
      <c r="M107" s="29">
        <f t="shared" si="15"/>
        <v>944500</v>
      </c>
      <c r="N107" s="29">
        <f t="shared" si="15"/>
        <v>20710972</v>
      </c>
    </row>
    <row r="108" spans="1:16" s="288" customFormat="1" ht="21" customHeight="1" x14ac:dyDescent="0.25">
      <c r="A108" s="111">
        <v>1416030</v>
      </c>
      <c r="B108" s="113">
        <v>6030</v>
      </c>
      <c r="C108" s="15">
        <v>620</v>
      </c>
      <c r="D108" s="16" t="s">
        <v>223</v>
      </c>
      <c r="E108" s="263" t="s">
        <v>290</v>
      </c>
      <c r="F108" s="265" t="s">
        <v>262</v>
      </c>
      <c r="G108" s="65">
        <f t="shared" si="1"/>
        <v>52971696</v>
      </c>
      <c r="H108" s="19">
        <v>48714506</v>
      </c>
      <c r="I108" s="18"/>
      <c r="J108" s="19">
        <f t="shared" si="13"/>
        <v>48714506</v>
      </c>
      <c r="K108" s="19">
        <v>4257190</v>
      </c>
      <c r="L108" s="18"/>
      <c r="M108" s="19"/>
      <c r="N108" s="19">
        <f t="shared" si="14"/>
        <v>4257190</v>
      </c>
    </row>
    <row r="109" spans="1:16" s="288" customFormat="1" ht="33.75" x14ac:dyDescent="0.25">
      <c r="A109" s="60">
        <v>1417461</v>
      </c>
      <c r="B109" s="58">
        <v>7461</v>
      </c>
      <c r="C109" s="61">
        <v>456</v>
      </c>
      <c r="D109" s="59" t="s">
        <v>340</v>
      </c>
      <c r="E109" s="264"/>
      <c r="F109" s="267"/>
      <c r="G109" s="65">
        <f t="shared" si="1"/>
        <v>5500000</v>
      </c>
      <c r="H109" s="19">
        <v>2500000</v>
      </c>
      <c r="I109" s="18"/>
      <c r="J109" s="19">
        <f t="shared" si="13"/>
        <v>2500000</v>
      </c>
      <c r="K109" s="19">
        <v>3000000</v>
      </c>
      <c r="L109" s="18"/>
      <c r="M109" s="19"/>
      <c r="N109" s="19">
        <f t="shared" si="14"/>
        <v>3000000</v>
      </c>
    </row>
    <row r="110" spans="1:16" s="288" customFormat="1" ht="56.25" x14ac:dyDescent="0.25">
      <c r="A110" s="111">
        <v>1416030</v>
      </c>
      <c r="B110" s="113">
        <v>6030</v>
      </c>
      <c r="C110" s="15">
        <v>620</v>
      </c>
      <c r="D110" s="16" t="s">
        <v>223</v>
      </c>
      <c r="E110" s="203" t="s">
        <v>374</v>
      </c>
      <c r="F110" s="266"/>
      <c r="G110" s="65">
        <f t="shared" si="1"/>
        <v>1352050</v>
      </c>
      <c r="H110" s="19">
        <v>537050</v>
      </c>
      <c r="I110" s="18">
        <v>230000</v>
      </c>
      <c r="J110" s="19">
        <f t="shared" si="13"/>
        <v>767050</v>
      </c>
      <c r="K110" s="19">
        <v>336000</v>
      </c>
      <c r="L110" s="18">
        <f>249000</f>
        <v>249000</v>
      </c>
      <c r="M110" s="19">
        <f>249000</f>
        <v>249000</v>
      </c>
      <c r="N110" s="19">
        <f t="shared" si="14"/>
        <v>585000</v>
      </c>
    </row>
    <row r="111" spans="1:16" s="288" customFormat="1" ht="56.25" x14ac:dyDescent="0.25">
      <c r="A111" s="111">
        <v>1416030</v>
      </c>
      <c r="B111" s="113">
        <v>6030</v>
      </c>
      <c r="C111" s="15">
        <v>620</v>
      </c>
      <c r="D111" s="16" t="s">
        <v>223</v>
      </c>
      <c r="E111" s="21" t="s">
        <v>373</v>
      </c>
      <c r="F111" s="265" t="s">
        <v>27</v>
      </c>
      <c r="G111" s="65">
        <f t="shared" si="1"/>
        <v>915000</v>
      </c>
      <c r="H111" s="19">
        <v>60000</v>
      </c>
      <c r="I111" s="18"/>
      <c r="J111" s="19">
        <f t="shared" si="13"/>
        <v>60000</v>
      </c>
      <c r="K111" s="19">
        <v>400000</v>
      </c>
      <c r="L111" s="18">
        <f>455000</f>
        <v>455000</v>
      </c>
      <c r="M111" s="19">
        <f>455000</f>
        <v>455000</v>
      </c>
      <c r="N111" s="19">
        <f t="shared" si="14"/>
        <v>855000</v>
      </c>
      <c r="P111" s="294"/>
    </row>
    <row r="112" spans="1:16" s="288" customFormat="1" ht="22.5" x14ac:dyDescent="0.25">
      <c r="A112" s="111">
        <v>1416030</v>
      </c>
      <c r="B112" s="113">
        <v>6030</v>
      </c>
      <c r="C112" s="15">
        <v>620</v>
      </c>
      <c r="D112" s="16" t="s">
        <v>223</v>
      </c>
      <c r="E112" s="21" t="s">
        <v>366</v>
      </c>
      <c r="F112" s="266"/>
      <c r="G112" s="65">
        <f t="shared" si="1"/>
        <v>3500000</v>
      </c>
      <c r="H112" s="19">
        <v>550000</v>
      </c>
      <c r="I112" s="18"/>
      <c r="J112" s="19">
        <f t="shared" si="13"/>
        <v>550000</v>
      </c>
      <c r="K112" s="19">
        <v>2950000</v>
      </c>
      <c r="L112" s="18"/>
      <c r="M112" s="19"/>
      <c r="N112" s="19">
        <f t="shared" si="14"/>
        <v>2950000</v>
      </c>
      <c r="P112" s="294"/>
    </row>
    <row r="113" spans="1:16" s="288" customFormat="1" ht="33.75" x14ac:dyDescent="0.25">
      <c r="A113" s="111">
        <v>1416030</v>
      </c>
      <c r="B113" s="113">
        <v>6030</v>
      </c>
      <c r="C113" s="15">
        <v>620</v>
      </c>
      <c r="D113" s="16" t="s">
        <v>223</v>
      </c>
      <c r="E113" s="21" t="s">
        <v>270</v>
      </c>
      <c r="F113" s="17" t="s">
        <v>365</v>
      </c>
      <c r="G113" s="65">
        <f t="shared" si="1"/>
        <v>5772000</v>
      </c>
      <c r="H113" s="19">
        <v>135000</v>
      </c>
      <c r="I113" s="18"/>
      <c r="J113" s="19">
        <f t="shared" si="13"/>
        <v>135000</v>
      </c>
      <c r="K113" s="19">
        <v>5156000</v>
      </c>
      <c r="L113" s="18">
        <v>240500</v>
      </c>
      <c r="M113" s="18">
        <v>240500</v>
      </c>
      <c r="N113" s="19">
        <f>SUM(K113:M113)</f>
        <v>5637000</v>
      </c>
      <c r="P113" s="294"/>
    </row>
    <row r="114" spans="1:16" s="288" customFormat="1" ht="56.25" x14ac:dyDescent="0.25">
      <c r="A114" s="111">
        <v>1416030</v>
      </c>
      <c r="B114" s="113">
        <v>6030</v>
      </c>
      <c r="C114" s="15">
        <v>620</v>
      </c>
      <c r="D114" s="16" t="s">
        <v>223</v>
      </c>
      <c r="E114" s="21" t="s">
        <v>359</v>
      </c>
      <c r="F114" s="17" t="s">
        <v>360</v>
      </c>
      <c r="G114" s="65">
        <f t="shared" si="1"/>
        <v>60000</v>
      </c>
      <c r="H114" s="19"/>
      <c r="I114" s="18"/>
      <c r="J114" s="19">
        <f t="shared" si="13"/>
        <v>0</v>
      </c>
      <c r="K114" s="19">
        <v>60000</v>
      </c>
      <c r="L114" s="18"/>
      <c r="M114" s="18"/>
      <c r="N114" s="19">
        <f t="shared" si="14"/>
        <v>60000</v>
      </c>
      <c r="P114" s="294"/>
    </row>
    <row r="115" spans="1:16" s="288" customFormat="1" ht="33.75" x14ac:dyDescent="0.25">
      <c r="A115" s="114" t="s">
        <v>387</v>
      </c>
      <c r="B115" s="114">
        <v>7370</v>
      </c>
      <c r="C115" s="20">
        <v>490</v>
      </c>
      <c r="D115" s="16" t="s">
        <v>15</v>
      </c>
      <c r="E115" s="21" t="s">
        <v>16</v>
      </c>
      <c r="F115" s="17" t="s">
        <v>17</v>
      </c>
      <c r="G115" s="65">
        <f t="shared" ref="G115" si="16">SUM(J115+N115)</f>
        <v>200000</v>
      </c>
      <c r="H115" s="19">
        <v>200000</v>
      </c>
      <c r="I115" s="18"/>
      <c r="J115" s="19">
        <f t="shared" si="13"/>
        <v>200000</v>
      </c>
      <c r="K115" s="19"/>
      <c r="L115" s="18"/>
      <c r="M115" s="19"/>
      <c r="N115" s="19">
        <f t="shared" si="14"/>
        <v>0</v>
      </c>
      <c r="P115" s="294"/>
    </row>
    <row r="116" spans="1:16" s="288" customFormat="1" ht="78.75" x14ac:dyDescent="0.25">
      <c r="A116" s="112">
        <v>1417370</v>
      </c>
      <c r="B116" s="113">
        <v>7370</v>
      </c>
      <c r="C116" s="15">
        <v>490</v>
      </c>
      <c r="D116" s="16" t="s">
        <v>15</v>
      </c>
      <c r="E116" s="120" t="s">
        <v>376</v>
      </c>
      <c r="F116" s="17" t="s">
        <v>377</v>
      </c>
      <c r="G116" s="65">
        <f t="shared" si="1"/>
        <v>200000</v>
      </c>
      <c r="H116" s="19">
        <v>60000</v>
      </c>
      <c r="I116" s="18"/>
      <c r="J116" s="19">
        <f t="shared" si="13"/>
        <v>60000</v>
      </c>
      <c r="K116" s="19">
        <v>140000</v>
      </c>
      <c r="L116" s="18"/>
      <c r="M116" s="18"/>
      <c r="N116" s="19">
        <f t="shared" si="14"/>
        <v>140000</v>
      </c>
      <c r="P116" s="294"/>
    </row>
    <row r="117" spans="1:16" s="288" customFormat="1" ht="90" x14ac:dyDescent="0.25">
      <c r="A117" s="60">
        <v>1417461</v>
      </c>
      <c r="B117" s="58">
        <v>7461</v>
      </c>
      <c r="C117" s="61">
        <v>456</v>
      </c>
      <c r="D117" s="59" t="s">
        <v>340</v>
      </c>
      <c r="E117" s="21" t="s">
        <v>368</v>
      </c>
      <c r="F117" s="17" t="s">
        <v>367</v>
      </c>
      <c r="G117" s="65">
        <f t="shared" si="1"/>
        <v>3151482</v>
      </c>
      <c r="H117" s="19">
        <v>580000</v>
      </c>
      <c r="I117" s="18">
        <v>50000</v>
      </c>
      <c r="J117" s="19">
        <f t="shared" si="13"/>
        <v>630000</v>
      </c>
      <c r="K117" s="19">
        <v>2521482</v>
      </c>
      <c r="L117" s="18"/>
      <c r="M117" s="19"/>
      <c r="N117" s="19">
        <f>SUM(K117:M117)</f>
        <v>2521482</v>
      </c>
      <c r="P117" s="294"/>
    </row>
    <row r="118" spans="1:16" s="288" customFormat="1" ht="33.75" x14ac:dyDescent="0.25">
      <c r="A118" s="111">
        <v>1418312</v>
      </c>
      <c r="B118" s="113">
        <v>8312</v>
      </c>
      <c r="C118" s="15">
        <v>512</v>
      </c>
      <c r="D118" s="16" t="s">
        <v>390</v>
      </c>
      <c r="E118" s="16" t="s">
        <v>291</v>
      </c>
      <c r="F118" s="17" t="s">
        <v>378</v>
      </c>
      <c r="G118" s="65">
        <f>SUM(J118+N118)</f>
        <v>705300</v>
      </c>
      <c r="H118" s="19"/>
      <c r="I118" s="18"/>
      <c r="J118" s="19">
        <f t="shared" si="13"/>
        <v>0</v>
      </c>
      <c r="K118" s="19">
        <v>705300</v>
      </c>
      <c r="L118" s="18"/>
      <c r="M118" s="19"/>
      <c r="N118" s="19">
        <f t="shared" si="14"/>
        <v>705300</v>
      </c>
    </row>
    <row r="119" spans="1:16" s="288" customFormat="1" x14ac:dyDescent="0.25">
      <c r="A119" s="54" t="s">
        <v>228</v>
      </c>
      <c r="B119" s="54" t="s">
        <v>228</v>
      </c>
      <c r="C119" s="54" t="s">
        <v>228</v>
      </c>
      <c r="D119" s="268" t="s">
        <v>28</v>
      </c>
      <c r="E119" s="269"/>
      <c r="F119" s="54" t="s">
        <v>228</v>
      </c>
      <c r="G119" s="18">
        <f>SUM(G13+G47+G59+G63+G70+G78+G107)</f>
        <v>259510834</v>
      </c>
      <c r="H119" s="18">
        <f t="shared" ref="H119:N119" si="17">SUM(H13+H47+H59+H63+H70+H78+H107)</f>
        <v>129548727</v>
      </c>
      <c r="I119" s="18">
        <f t="shared" si="17"/>
        <v>-1081500</v>
      </c>
      <c r="J119" s="18">
        <f t="shared" si="17"/>
        <v>128467227</v>
      </c>
      <c r="K119" s="18">
        <f t="shared" si="17"/>
        <v>127985607</v>
      </c>
      <c r="L119" s="18">
        <f t="shared" si="17"/>
        <v>2617500</v>
      </c>
      <c r="M119" s="18">
        <f t="shared" si="17"/>
        <v>2617500</v>
      </c>
      <c r="N119" s="18">
        <f t="shared" si="17"/>
        <v>131043607</v>
      </c>
    </row>
    <row r="120" spans="1:16" s="288" customFormat="1" ht="18.75" x14ac:dyDescent="0.25">
      <c r="A120" s="299"/>
      <c r="G120" s="300"/>
      <c r="J120" s="301"/>
      <c r="N120" s="301"/>
    </row>
    <row r="121" spans="1:16" s="288" customFormat="1" x14ac:dyDescent="0.25">
      <c r="G121" s="300"/>
      <c r="H121" s="300"/>
      <c r="I121" s="300"/>
      <c r="J121" s="300"/>
      <c r="K121" s="300"/>
      <c r="L121" s="300"/>
      <c r="M121" s="300"/>
      <c r="N121" s="300"/>
    </row>
    <row r="122" spans="1:16" s="288" customFormat="1" x14ac:dyDescent="0.25">
      <c r="G122" s="294"/>
      <c r="I122" s="294"/>
    </row>
    <row r="123" spans="1:16" s="288" customFormat="1" ht="18.75" x14ac:dyDescent="0.3">
      <c r="B123" s="53" t="s">
        <v>226</v>
      </c>
      <c r="C123" s="53"/>
      <c r="D123" s="53"/>
      <c r="E123" s="53"/>
      <c r="F123" s="53"/>
      <c r="G123" s="53" t="s">
        <v>227</v>
      </c>
      <c r="H123" s="53"/>
      <c r="I123" s="53"/>
      <c r="J123" s="53"/>
    </row>
    <row r="124" spans="1:16" s="288" customFormat="1" x14ac:dyDescent="0.25"/>
  </sheetData>
  <mergeCells count="51">
    <mergeCell ref="E75:E76"/>
    <mergeCell ref="F75:F76"/>
    <mergeCell ref="A38:A40"/>
    <mergeCell ref="B38:B40"/>
    <mergeCell ref="C38:C40"/>
    <mergeCell ref="D38:D40"/>
    <mergeCell ref="F38:F40"/>
    <mergeCell ref="E72:E74"/>
    <mergeCell ref="F72:F74"/>
    <mergeCell ref="E54:E56"/>
    <mergeCell ref="F54:F56"/>
    <mergeCell ref="E64:E66"/>
    <mergeCell ref="F64:F66"/>
    <mergeCell ref="E41:E42"/>
    <mergeCell ref="F41:F42"/>
    <mergeCell ref="F49:F53"/>
    <mergeCell ref="E31:E32"/>
    <mergeCell ref="F31:F32"/>
    <mergeCell ref="N10:N11"/>
    <mergeCell ref="K10:K11"/>
    <mergeCell ref="L10:L11"/>
    <mergeCell ref="E36:E37"/>
    <mergeCell ref="F36:F37"/>
    <mergeCell ref="F27:F29"/>
    <mergeCell ref="D119:E119"/>
    <mergeCell ref="E79:E80"/>
    <mergeCell ref="F79:F80"/>
    <mergeCell ref="E100:E106"/>
    <mergeCell ref="F100:F106"/>
    <mergeCell ref="E108:E109"/>
    <mergeCell ref="E85:E88"/>
    <mergeCell ref="F85:F88"/>
    <mergeCell ref="F89:F97"/>
    <mergeCell ref="F111:F112"/>
    <mergeCell ref="F108:F110"/>
    <mergeCell ref="E89:E97"/>
    <mergeCell ref="E49:E53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Додаток_1</vt:lpstr>
      <vt:lpstr>Додаток_2</vt:lpstr>
      <vt:lpstr>Додаток_3</vt:lpstr>
      <vt:lpstr>Додаток_4</vt:lpstr>
      <vt:lpstr>Додаток_5 </vt:lpstr>
      <vt:lpstr>'Додаток_5 '!_Hlk90642476</vt:lpstr>
      <vt:lpstr>Додаток_1!Заголовки_для_печати</vt:lpstr>
      <vt:lpstr>Додаток_3!Заголовки_для_печати</vt:lpstr>
      <vt:lpstr>Додаток_4!Заголовки_для_печати</vt:lpstr>
      <vt:lpstr>'Додаток_5 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DMR</cp:lastModifiedBy>
  <cp:lastPrinted>2025-06-09T13:45:18Z</cp:lastPrinted>
  <dcterms:created xsi:type="dcterms:W3CDTF">2024-11-26T06:56:23Z</dcterms:created>
  <dcterms:modified xsi:type="dcterms:W3CDTF">2025-06-09T13:50:35Z</dcterms:modified>
</cp:coreProperties>
</file>