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Сесії\8 скликання\63 сесія 20.11; 27.11; 11.12\3 ПЛЕНАРНЕ 11.12.2025\"/>
    </mc:Choice>
  </mc:AlternateContent>
  <xr:revisionPtr revIDLastSave="0" documentId="13_ncr:1_{CB285125-873F-464B-8D9F-8F67213789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Додаток_1" sheetId="11" r:id="rId1"/>
    <sheet name="Додаток_2" sheetId="12" r:id="rId2"/>
    <sheet name="Додаток_3" sheetId="9" r:id="rId3"/>
    <sheet name="Додаток_4" sheetId="6" r:id="rId4"/>
    <sheet name="Додаток_5" sheetId="10" r:id="rId5"/>
    <sheet name="Додаток_6 " sheetId="1" r:id="rId6"/>
  </sheets>
  <definedNames>
    <definedName name="_Hlk90642476" localSheetId="5">'Додаток_6 '!$A$87</definedName>
    <definedName name="_xlnm.Print_Titles" localSheetId="0">Додаток_1!#REF!</definedName>
    <definedName name="_xlnm.Print_Titles" localSheetId="1">Додаток_2!$8:$8</definedName>
    <definedName name="_xlnm.Print_Titles" localSheetId="3">Додаток_4!$6:$10</definedName>
    <definedName name="_xlnm.Print_Titles" localSheetId="4">Додаток_5!$52:$52</definedName>
    <definedName name="_xlnm.Print_Titles" localSheetId="5">'Додаток_6 '!$12:$12</definedName>
  </definedNames>
  <calcPr calcId="191029" refMode="R1C1"/>
</workbook>
</file>

<file path=xl/calcChain.xml><?xml version="1.0" encoding="utf-8"?>
<calcChain xmlns="http://schemas.openxmlformats.org/spreadsheetml/2006/main">
  <c r="N37" i="6" l="1"/>
  <c r="M37" i="6"/>
  <c r="K37" i="6"/>
  <c r="F37" i="6"/>
  <c r="E15" i="11" l="1"/>
  <c r="N129" i="1" l="1"/>
  <c r="J129" i="1"/>
  <c r="N101" i="6"/>
  <c r="G129" i="1" l="1"/>
  <c r="N61" i="1"/>
  <c r="N14" i="1"/>
  <c r="M59" i="1" l="1"/>
  <c r="L59" i="1"/>
  <c r="N59" i="1" s="1"/>
  <c r="E17" i="11"/>
  <c r="D17" i="11" s="1"/>
  <c r="C17" i="11" s="1"/>
  <c r="D16" i="11"/>
  <c r="C16" i="11" s="1"/>
  <c r="D15" i="11"/>
  <c r="C15" i="11" s="1"/>
  <c r="F17" i="11"/>
  <c r="F16" i="11"/>
  <c r="F15" i="11"/>
  <c r="C14" i="11" l="1"/>
  <c r="N30" i="1" l="1"/>
  <c r="D81" i="10"/>
  <c r="D54" i="10" s="1"/>
  <c r="N29" i="6"/>
  <c r="M29" i="6"/>
  <c r="K29" i="6"/>
  <c r="H29" i="6"/>
  <c r="F29" i="6"/>
  <c r="F14" i="6"/>
  <c r="F13" i="6"/>
  <c r="N12" i="6"/>
  <c r="M12" i="6"/>
  <c r="K12" i="6"/>
  <c r="G12" i="6"/>
  <c r="F12" i="6"/>
  <c r="O101" i="6"/>
  <c r="I101" i="6"/>
  <c r="F33" i="6"/>
  <c r="F27" i="6"/>
  <c r="P101" i="6" l="1"/>
  <c r="C13" i="11"/>
  <c r="C12" i="11"/>
  <c r="G11" i="11"/>
  <c r="E11" i="11"/>
  <c r="F11" i="11"/>
  <c r="D11" i="11"/>
  <c r="C11" i="11" l="1"/>
  <c r="N33" i="1"/>
  <c r="D21" i="10" l="1"/>
  <c r="D19" i="10" s="1"/>
  <c r="N84" i="1" l="1"/>
  <c r="J84" i="1"/>
  <c r="I76" i="6"/>
  <c r="P76" i="6" s="1"/>
  <c r="D14" i="11"/>
  <c r="G14" i="11"/>
  <c r="F14" i="11"/>
  <c r="F18" i="11" s="1"/>
  <c r="E14" i="11"/>
  <c r="E18" i="11" s="1"/>
  <c r="C18" i="11" l="1"/>
  <c r="D18" i="11"/>
  <c r="G84" i="1"/>
  <c r="G18" i="11"/>
  <c r="N120" i="1" l="1"/>
  <c r="N121" i="1"/>
  <c r="I121" i="1"/>
  <c r="L19" i="9" l="1"/>
  <c r="J119" i="12" l="1"/>
  <c r="F119" i="12"/>
  <c r="C119" i="12" s="1"/>
  <c r="N29" i="1"/>
  <c r="N24" i="1"/>
  <c r="N37" i="1"/>
  <c r="N87" i="1"/>
  <c r="M119" i="1"/>
  <c r="N16" i="1"/>
  <c r="N17" i="1"/>
  <c r="N18" i="1"/>
  <c r="N19" i="1"/>
  <c r="N20" i="1"/>
  <c r="N21" i="1"/>
  <c r="N22" i="1"/>
  <c r="N23" i="1"/>
  <c r="N25" i="1"/>
  <c r="N26" i="1"/>
  <c r="N27" i="1"/>
  <c r="N28" i="1"/>
  <c r="N31" i="1"/>
  <c r="N32" i="1"/>
  <c r="N34" i="1"/>
  <c r="N35" i="1"/>
  <c r="N36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60" i="1"/>
  <c r="N62" i="1"/>
  <c r="N63" i="1"/>
  <c r="N64" i="1"/>
  <c r="N66" i="1"/>
  <c r="N67" i="1"/>
  <c r="N68" i="1"/>
  <c r="N69" i="1"/>
  <c r="N71" i="1"/>
  <c r="N72" i="1"/>
  <c r="N73" i="1"/>
  <c r="N74" i="1"/>
  <c r="N75" i="1"/>
  <c r="N76" i="1"/>
  <c r="N78" i="1"/>
  <c r="N79" i="1"/>
  <c r="N80" i="1"/>
  <c r="N81" i="1"/>
  <c r="N82" i="1"/>
  <c r="N83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22" i="1"/>
  <c r="N123" i="1"/>
  <c r="N124" i="1"/>
  <c r="N125" i="1"/>
  <c r="N126" i="1"/>
  <c r="N127" i="1"/>
  <c r="N128" i="1"/>
  <c r="N130" i="1"/>
  <c r="N15" i="1"/>
  <c r="J117" i="1"/>
  <c r="J114" i="1"/>
  <c r="N70" i="1" l="1"/>
  <c r="N77" i="1"/>
  <c r="N65" i="1"/>
  <c r="N119" i="1"/>
  <c r="N51" i="1"/>
  <c r="N86" i="1"/>
  <c r="N13" i="1"/>
  <c r="G117" i="1"/>
  <c r="G114" i="1"/>
  <c r="J49" i="1" l="1"/>
  <c r="D89" i="10"/>
  <c r="D87" i="10"/>
  <c r="G49" i="1" l="1"/>
  <c r="J124" i="12" l="1"/>
  <c r="F124" i="12"/>
  <c r="C124" i="12" s="1"/>
  <c r="I123" i="12"/>
  <c r="H123" i="12"/>
  <c r="G123" i="12"/>
  <c r="E123" i="12"/>
  <c r="D123" i="12"/>
  <c r="J122" i="12"/>
  <c r="F122" i="12"/>
  <c r="C122" i="12"/>
  <c r="J121" i="12"/>
  <c r="C121" i="12" s="1"/>
  <c r="F121" i="12"/>
  <c r="J120" i="12"/>
  <c r="F120" i="12"/>
  <c r="C120" i="12" s="1"/>
  <c r="J118" i="12"/>
  <c r="F118" i="12"/>
  <c r="J117" i="12"/>
  <c r="F117" i="12"/>
  <c r="J116" i="12"/>
  <c r="F116" i="12"/>
  <c r="J115" i="12"/>
  <c r="F115" i="12"/>
  <c r="J114" i="12"/>
  <c r="F114" i="12"/>
  <c r="C114" i="12" s="1"/>
  <c r="J113" i="12"/>
  <c r="F113" i="12"/>
  <c r="C113" i="12" s="1"/>
  <c r="J112" i="12"/>
  <c r="C112" i="12" s="1"/>
  <c r="F112" i="12"/>
  <c r="J111" i="12"/>
  <c r="F111" i="12"/>
  <c r="J110" i="12"/>
  <c r="F110" i="12"/>
  <c r="C110" i="12" s="1"/>
  <c r="J109" i="12"/>
  <c r="F109" i="12"/>
  <c r="J108" i="12"/>
  <c r="F108" i="12"/>
  <c r="I107" i="12"/>
  <c r="H107" i="12"/>
  <c r="G107" i="12"/>
  <c r="J107" i="12" s="1"/>
  <c r="E107" i="12"/>
  <c r="F107" i="12" s="1"/>
  <c r="D107" i="12"/>
  <c r="I106" i="12"/>
  <c r="I103" i="12" s="1"/>
  <c r="I96" i="12" s="1"/>
  <c r="I95" i="12" s="1"/>
  <c r="H106" i="12"/>
  <c r="H103" i="12" s="1"/>
  <c r="H96" i="12" s="1"/>
  <c r="H95" i="12" s="1"/>
  <c r="G106" i="12"/>
  <c r="J106" i="12" s="1"/>
  <c r="D106" i="12"/>
  <c r="D103" i="12" s="1"/>
  <c r="J105" i="12"/>
  <c r="F105" i="12"/>
  <c r="J104" i="12"/>
  <c r="F104" i="12"/>
  <c r="C104" i="12" s="1"/>
  <c r="J102" i="12"/>
  <c r="F102" i="12"/>
  <c r="C102" i="12" s="1"/>
  <c r="J101" i="12"/>
  <c r="F101" i="12"/>
  <c r="J100" i="12"/>
  <c r="F100" i="12"/>
  <c r="J99" i="12"/>
  <c r="F99" i="12"/>
  <c r="J98" i="12"/>
  <c r="F98" i="12"/>
  <c r="C98" i="12" s="1"/>
  <c r="I97" i="12"/>
  <c r="H97" i="12"/>
  <c r="G97" i="12"/>
  <c r="J97" i="12" s="1"/>
  <c r="F97" i="12"/>
  <c r="E97" i="12"/>
  <c r="D97" i="12"/>
  <c r="J93" i="12"/>
  <c r="F93" i="12"/>
  <c r="I92" i="12"/>
  <c r="I91" i="12" s="1"/>
  <c r="H92" i="12"/>
  <c r="H91" i="12" s="1"/>
  <c r="G92" i="12"/>
  <c r="G91" i="12" s="1"/>
  <c r="E92" i="12"/>
  <c r="F92" i="12" s="1"/>
  <c r="D92" i="12"/>
  <c r="D91" i="12"/>
  <c r="J90" i="12"/>
  <c r="F90" i="12"/>
  <c r="I89" i="12"/>
  <c r="I88" i="12" s="1"/>
  <c r="H89" i="12"/>
  <c r="G89" i="12"/>
  <c r="E89" i="12"/>
  <c r="E88" i="12" s="1"/>
  <c r="D89" i="12"/>
  <c r="F89" i="12" s="1"/>
  <c r="G88" i="12"/>
  <c r="J86" i="12"/>
  <c r="F86" i="12"/>
  <c r="C86" i="12" s="1"/>
  <c r="I85" i="12"/>
  <c r="I84" i="12" s="1"/>
  <c r="H85" i="12"/>
  <c r="G85" i="12"/>
  <c r="E85" i="12"/>
  <c r="E84" i="12" s="1"/>
  <c r="D85" i="12"/>
  <c r="H84" i="12"/>
  <c r="D84" i="12"/>
  <c r="J83" i="12"/>
  <c r="F83" i="12"/>
  <c r="J82" i="12"/>
  <c r="F82" i="12"/>
  <c r="J81" i="12"/>
  <c r="F81" i="12"/>
  <c r="J80" i="12"/>
  <c r="C80" i="12" s="1"/>
  <c r="F80" i="12"/>
  <c r="I79" i="12"/>
  <c r="I78" i="12" s="1"/>
  <c r="H79" i="12"/>
  <c r="H78" i="12" s="1"/>
  <c r="G79" i="12"/>
  <c r="E79" i="12"/>
  <c r="D79" i="12"/>
  <c r="G78" i="12"/>
  <c r="E78" i="12"/>
  <c r="J77" i="12"/>
  <c r="C77" i="12" s="1"/>
  <c r="F77" i="12"/>
  <c r="J76" i="12"/>
  <c r="F76" i="12"/>
  <c r="J75" i="12"/>
  <c r="F75" i="12"/>
  <c r="I74" i="12"/>
  <c r="H74" i="12"/>
  <c r="G74" i="12"/>
  <c r="E74" i="12"/>
  <c r="E66" i="12" s="1"/>
  <c r="D74" i="12"/>
  <c r="J73" i="12"/>
  <c r="C73" i="12" s="1"/>
  <c r="F73" i="12"/>
  <c r="I72" i="12"/>
  <c r="H72" i="12"/>
  <c r="G72" i="12"/>
  <c r="E72" i="12"/>
  <c r="D72" i="12"/>
  <c r="J71" i="12"/>
  <c r="F71" i="12"/>
  <c r="C71" i="12"/>
  <c r="J70" i="12"/>
  <c r="C70" i="12" s="1"/>
  <c r="F70" i="12"/>
  <c r="J69" i="12"/>
  <c r="F69" i="12"/>
  <c r="C69" i="12" s="1"/>
  <c r="J68" i="12"/>
  <c r="F68" i="12"/>
  <c r="I67" i="12"/>
  <c r="H67" i="12"/>
  <c r="G67" i="12"/>
  <c r="E67" i="12"/>
  <c r="D67" i="12"/>
  <c r="F67" i="12" s="1"/>
  <c r="J65" i="12"/>
  <c r="C65" i="12" s="1"/>
  <c r="F65" i="12"/>
  <c r="J64" i="12"/>
  <c r="C64" i="12" s="1"/>
  <c r="F64" i="12"/>
  <c r="J63" i="12"/>
  <c r="F63" i="12"/>
  <c r="C63" i="12" s="1"/>
  <c r="I62" i="12"/>
  <c r="H62" i="12"/>
  <c r="J62" i="12" s="1"/>
  <c r="G62" i="12"/>
  <c r="E62" i="12"/>
  <c r="D62" i="12"/>
  <c r="J61" i="12"/>
  <c r="F61" i="12"/>
  <c r="I60" i="12"/>
  <c r="H60" i="12"/>
  <c r="G60" i="12"/>
  <c r="E60" i="12"/>
  <c r="E59" i="12" s="1"/>
  <c r="D60" i="12"/>
  <c r="F60" i="12" s="1"/>
  <c r="G59" i="12"/>
  <c r="J57" i="12"/>
  <c r="F57" i="12"/>
  <c r="C57" i="12" s="1"/>
  <c r="J56" i="12"/>
  <c r="F56" i="12"/>
  <c r="J55" i="12"/>
  <c r="F55" i="12"/>
  <c r="I54" i="12"/>
  <c r="H54" i="12"/>
  <c r="G54" i="12"/>
  <c r="E54" i="12"/>
  <c r="E53" i="12" s="1"/>
  <c r="D54" i="12"/>
  <c r="D53" i="12" s="1"/>
  <c r="I53" i="12"/>
  <c r="H53" i="12"/>
  <c r="J53" i="12" s="1"/>
  <c r="G53" i="12"/>
  <c r="J52" i="12"/>
  <c r="F52" i="12"/>
  <c r="C52" i="12" s="1"/>
  <c r="J51" i="12"/>
  <c r="C51" i="12" s="1"/>
  <c r="F51" i="12"/>
  <c r="J50" i="12"/>
  <c r="F50" i="12"/>
  <c r="J49" i="12"/>
  <c r="I49" i="12"/>
  <c r="H49" i="12"/>
  <c r="G49" i="12"/>
  <c r="E49" i="12"/>
  <c r="D49" i="12"/>
  <c r="J48" i="12"/>
  <c r="F48" i="12"/>
  <c r="J47" i="12"/>
  <c r="C47" i="12" s="1"/>
  <c r="F47" i="12"/>
  <c r="I46" i="12"/>
  <c r="H46" i="12"/>
  <c r="G46" i="12"/>
  <c r="E46" i="12"/>
  <c r="D46" i="12"/>
  <c r="J45" i="12"/>
  <c r="F45" i="12"/>
  <c r="C45" i="12"/>
  <c r="J44" i="12"/>
  <c r="C44" i="12" s="1"/>
  <c r="F44" i="12"/>
  <c r="J43" i="12"/>
  <c r="F43" i="12"/>
  <c r="J42" i="12"/>
  <c r="F42" i="12"/>
  <c r="C42" i="12" s="1"/>
  <c r="J41" i="12"/>
  <c r="F41" i="12"/>
  <c r="J40" i="12"/>
  <c r="F40" i="12"/>
  <c r="J39" i="12"/>
  <c r="F39" i="12"/>
  <c r="I38" i="12"/>
  <c r="H38" i="12"/>
  <c r="J38" i="12" s="1"/>
  <c r="G38" i="12"/>
  <c r="E38" i="12"/>
  <c r="E37" i="12" s="1"/>
  <c r="D38" i="12"/>
  <c r="D37" i="12" s="1"/>
  <c r="J36" i="12"/>
  <c r="F36" i="12"/>
  <c r="J35" i="12"/>
  <c r="F35" i="12"/>
  <c r="I34" i="12"/>
  <c r="H34" i="12"/>
  <c r="H29" i="12" s="1"/>
  <c r="G34" i="12"/>
  <c r="J34" i="12" s="1"/>
  <c r="F34" i="12"/>
  <c r="E34" i="12"/>
  <c r="D34" i="12"/>
  <c r="J33" i="12"/>
  <c r="F33" i="12"/>
  <c r="J32" i="12"/>
  <c r="I32" i="12"/>
  <c r="H32" i="12"/>
  <c r="G32" i="12"/>
  <c r="E32" i="12"/>
  <c r="D32" i="12"/>
  <c r="J31" i="12"/>
  <c r="F31" i="12"/>
  <c r="I30" i="12"/>
  <c r="H30" i="12"/>
  <c r="G30" i="12"/>
  <c r="E30" i="12"/>
  <c r="D30" i="12"/>
  <c r="J28" i="12"/>
  <c r="F28" i="12"/>
  <c r="C28" i="12" s="1"/>
  <c r="I27" i="12"/>
  <c r="H27" i="12"/>
  <c r="G27" i="12"/>
  <c r="E27" i="12"/>
  <c r="D27" i="12"/>
  <c r="F27" i="12" s="1"/>
  <c r="J26" i="12"/>
  <c r="F26" i="12"/>
  <c r="C26" i="12" s="1"/>
  <c r="J25" i="12"/>
  <c r="C25" i="12" s="1"/>
  <c r="F25" i="12"/>
  <c r="J24" i="12"/>
  <c r="F24" i="12"/>
  <c r="I23" i="12"/>
  <c r="H23" i="12"/>
  <c r="J23" i="12" s="1"/>
  <c r="G23" i="12"/>
  <c r="E23" i="12"/>
  <c r="D23" i="12"/>
  <c r="J22" i="12"/>
  <c r="F22" i="12"/>
  <c r="C22" i="12" s="1"/>
  <c r="J21" i="12"/>
  <c r="F21" i="12"/>
  <c r="C21" i="12" s="1"/>
  <c r="I20" i="12"/>
  <c r="H20" i="12"/>
  <c r="G20" i="12"/>
  <c r="J20" i="12" s="1"/>
  <c r="F20" i="12"/>
  <c r="E20" i="12"/>
  <c r="D20" i="12"/>
  <c r="J18" i="12"/>
  <c r="F18" i="12"/>
  <c r="J17" i="12"/>
  <c r="I17" i="12"/>
  <c r="H17" i="12"/>
  <c r="G17" i="12"/>
  <c r="E17" i="12"/>
  <c r="D17" i="12"/>
  <c r="J16" i="12"/>
  <c r="F16" i="12"/>
  <c r="J15" i="12"/>
  <c r="F15" i="12"/>
  <c r="J14" i="12"/>
  <c r="F14" i="12"/>
  <c r="C14" i="12"/>
  <c r="J13" i="12"/>
  <c r="C13" i="12" s="1"/>
  <c r="F13" i="12"/>
  <c r="J12" i="12"/>
  <c r="F12" i="12"/>
  <c r="I11" i="12"/>
  <c r="H11" i="12"/>
  <c r="J11" i="12" s="1"/>
  <c r="G11" i="12"/>
  <c r="E11" i="12"/>
  <c r="E10" i="12" s="1"/>
  <c r="D11" i="12"/>
  <c r="E19" i="12" l="1"/>
  <c r="G19" i="12"/>
  <c r="C31" i="12"/>
  <c r="C41" i="12"/>
  <c r="H59" i="12"/>
  <c r="H66" i="12"/>
  <c r="C75" i="12"/>
  <c r="J85" i="12"/>
  <c r="D88" i="12"/>
  <c r="G103" i="12"/>
  <c r="J103" i="12" s="1"/>
  <c r="C107" i="12"/>
  <c r="C117" i="12"/>
  <c r="I10" i="12"/>
  <c r="C20" i="12"/>
  <c r="F30" i="12"/>
  <c r="C36" i="12"/>
  <c r="J46" i="12"/>
  <c r="I37" i="12"/>
  <c r="C55" i="12"/>
  <c r="I59" i="12"/>
  <c r="J72" i="12"/>
  <c r="F74" i="12"/>
  <c r="J79" i="12"/>
  <c r="C90" i="12"/>
  <c r="C109" i="12"/>
  <c r="J123" i="12"/>
  <c r="F53" i="12"/>
  <c r="C89" i="12"/>
  <c r="H19" i="12"/>
  <c r="I19" i="12"/>
  <c r="E29" i="12"/>
  <c r="C61" i="12"/>
  <c r="C67" i="12"/>
  <c r="C68" i="12"/>
  <c r="C76" i="12"/>
  <c r="C118" i="12"/>
  <c r="F17" i="12"/>
  <c r="C18" i="12"/>
  <c r="J30" i="12"/>
  <c r="G29" i="12"/>
  <c r="J29" i="12" s="1"/>
  <c r="C43" i="12"/>
  <c r="F49" i="12"/>
  <c r="C49" i="12" s="1"/>
  <c r="C50" i="12"/>
  <c r="C56" i="12"/>
  <c r="D59" i="12"/>
  <c r="J74" i="12"/>
  <c r="E91" i="12"/>
  <c r="F91" i="12" s="1"/>
  <c r="C15" i="12"/>
  <c r="G10" i="12"/>
  <c r="F23" i="12"/>
  <c r="C23" i="12" s="1"/>
  <c r="D29" i="12"/>
  <c r="I29" i="12"/>
  <c r="C35" i="12"/>
  <c r="F46" i="12"/>
  <c r="J54" i="12"/>
  <c r="J60" i="12"/>
  <c r="C60" i="12" s="1"/>
  <c r="J67" i="12"/>
  <c r="F72" i="12"/>
  <c r="I66" i="12"/>
  <c r="F79" i="12"/>
  <c r="J89" i="12"/>
  <c r="C93" i="12"/>
  <c r="C99" i="12"/>
  <c r="C111" i="12"/>
  <c r="C116" i="12"/>
  <c r="F123" i="12"/>
  <c r="C123" i="12" s="1"/>
  <c r="F11" i="12"/>
  <c r="C11" i="12" s="1"/>
  <c r="C83" i="12"/>
  <c r="J78" i="12"/>
  <c r="D96" i="12"/>
  <c r="I58" i="12"/>
  <c r="I87" i="12"/>
  <c r="F38" i="12"/>
  <c r="C38" i="12" s="1"/>
  <c r="F37" i="12"/>
  <c r="H58" i="12"/>
  <c r="E106" i="12"/>
  <c r="E103" i="12" s="1"/>
  <c r="E96" i="12" s="1"/>
  <c r="E95" i="12" s="1"/>
  <c r="G87" i="12"/>
  <c r="J91" i="12"/>
  <c r="C91" i="12" s="1"/>
  <c r="C39" i="12"/>
  <c r="C82" i="12"/>
  <c r="F85" i="12"/>
  <c r="J92" i="12"/>
  <c r="C92" i="12" s="1"/>
  <c r="C100" i="12"/>
  <c r="C16" i="12"/>
  <c r="C48" i="12"/>
  <c r="C40" i="12"/>
  <c r="C101" i="12"/>
  <c r="C17" i="12"/>
  <c r="C33" i="12"/>
  <c r="F84" i="12"/>
  <c r="H88" i="12"/>
  <c r="C24" i="12"/>
  <c r="C81" i="12"/>
  <c r="G84" i="12"/>
  <c r="J84" i="12" s="1"/>
  <c r="C97" i="12"/>
  <c r="C105" i="12"/>
  <c r="C115" i="12"/>
  <c r="C12" i="12"/>
  <c r="C34" i="12"/>
  <c r="E87" i="12"/>
  <c r="C108" i="12"/>
  <c r="F59" i="12"/>
  <c r="C59" i="12" s="1"/>
  <c r="E9" i="12"/>
  <c r="E58" i="12"/>
  <c r="D95" i="12"/>
  <c r="F29" i="12"/>
  <c r="C29" i="12" s="1"/>
  <c r="C53" i="12"/>
  <c r="C72" i="12"/>
  <c r="C74" i="12"/>
  <c r="C79" i="12"/>
  <c r="I9" i="12"/>
  <c r="C85" i="12"/>
  <c r="C46" i="12"/>
  <c r="J59" i="12"/>
  <c r="H10" i="12"/>
  <c r="H37" i="12"/>
  <c r="G66" i="12"/>
  <c r="J66" i="12" s="1"/>
  <c r="F54" i="12"/>
  <c r="C54" i="12" s="1"/>
  <c r="J27" i="12"/>
  <c r="C27" i="12" s="1"/>
  <c r="F32" i="12"/>
  <c r="C32" i="12" s="1"/>
  <c r="D10" i="12"/>
  <c r="D19" i="12"/>
  <c r="F19" i="12" s="1"/>
  <c r="D66" i="12"/>
  <c r="F66" i="12" s="1"/>
  <c r="D78" i="12"/>
  <c r="F78" i="12" s="1"/>
  <c r="C78" i="12" s="1"/>
  <c r="F62" i="12"/>
  <c r="C62" i="12" s="1"/>
  <c r="G37" i="12"/>
  <c r="D34" i="10"/>
  <c r="D13" i="10"/>
  <c r="C30" i="12" l="1"/>
  <c r="F88" i="12"/>
  <c r="D87" i="12"/>
  <c r="F87" i="12" s="1"/>
  <c r="C84" i="12"/>
  <c r="J19" i="12"/>
  <c r="C19" i="12" s="1"/>
  <c r="J37" i="12"/>
  <c r="G9" i="12"/>
  <c r="J9" i="12" s="1"/>
  <c r="G96" i="12"/>
  <c r="I94" i="12"/>
  <c r="I125" i="12" s="1"/>
  <c r="C37" i="12"/>
  <c r="F96" i="12"/>
  <c r="F95" i="12"/>
  <c r="F106" i="12"/>
  <c r="C106" i="12" s="1"/>
  <c r="F103" i="12"/>
  <c r="C103" i="12" s="1"/>
  <c r="J88" i="12"/>
  <c r="C88" i="12" s="1"/>
  <c r="H87" i="12"/>
  <c r="J87" i="12" s="1"/>
  <c r="C66" i="12"/>
  <c r="G58" i="12"/>
  <c r="J58" i="12" s="1"/>
  <c r="D58" i="12"/>
  <c r="F58" i="12" s="1"/>
  <c r="H9" i="12"/>
  <c r="H94" i="12" s="1"/>
  <c r="H125" i="12" s="1"/>
  <c r="D9" i="12"/>
  <c r="F10" i="12"/>
  <c r="J10" i="12"/>
  <c r="E94" i="12"/>
  <c r="E125" i="12" s="1"/>
  <c r="J122" i="1"/>
  <c r="C87" i="12" l="1"/>
  <c r="G95" i="12"/>
  <c r="J95" i="12" s="1"/>
  <c r="J96" i="12"/>
  <c r="C96" i="12" s="1"/>
  <c r="C95" i="12"/>
  <c r="C10" i="12"/>
  <c r="G94" i="12"/>
  <c r="F9" i="12"/>
  <c r="C9" i="12" s="1"/>
  <c r="D94" i="12"/>
  <c r="C58" i="12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14" i="1"/>
  <c r="H13" i="1"/>
  <c r="D125" i="12" l="1"/>
  <c r="F94" i="12"/>
  <c r="J94" i="12"/>
  <c r="G125" i="12"/>
  <c r="J125" i="12" s="1"/>
  <c r="F34" i="6"/>
  <c r="F125" i="12" l="1"/>
  <c r="C125" i="12" s="1"/>
  <c r="C94" i="12"/>
  <c r="O53" i="6"/>
  <c r="I53" i="6"/>
  <c r="J63" i="1"/>
  <c r="P53" i="6" l="1"/>
  <c r="G63" i="1"/>
  <c r="G48" i="1" l="1"/>
  <c r="G47" i="1"/>
  <c r="J105" i="1"/>
  <c r="G105" i="1" l="1"/>
  <c r="J68" i="1" l="1"/>
  <c r="G68" i="1" l="1"/>
  <c r="I51" i="6"/>
  <c r="I52" i="6"/>
  <c r="I54" i="6"/>
  <c r="I56" i="6"/>
  <c r="I58" i="6"/>
  <c r="I59" i="6"/>
  <c r="P59" i="6" s="1"/>
  <c r="I61" i="6"/>
  <c r="O51" i="6"/>
  <c r="O52" i="6"/>
  <c r="O54" i="6"/>
  <c r="O56" i="6"/>
  <c r="F55" i="6"/>
  <c r="G55" i="6"/>
  <c r="H55" i="6"/>
  <c r="J55" i="6"/>
  <c r="O55" i="6" s="1"/>
  <c r="K55" i="6"/>
  <c r="L55" i="6"/>
  <c r="M55" i="6"/>
  <c r="N55" i="6"/>
  <c r="I50" i="6" l="1"/>
  <c r="P50" i="6" s="1"/>
  <c r="G31" i="1" l="1"/>
  <c r="O46" i="6"/>
  <c r="O47" i="6"/>
  <c r="O48" i="6"/>
  <c r="O49" i="6"/>
  <c r="I46" i="6"/>
  <c r="I47" i="6"/>
  <c r="I48" i="6"/>
  <c r="P48" i="6" l="1"/>
  <c r="P47" i="6"/>
  <c r="P46" i="6"/>
  <c r="O29" i="6" l="1"/>
  <c r="O37" i="6"/>
  <c r="O75" i="6" l="1"/>
  <c r="I75" i="6"/>
  <c r="P75" i="6" l="1"/>
  <c r="D45" i="10" l="1"/>
  <c r="J128" i="1" l="1"/>
  <c r="D116" i="10" l="1"/>
  <c r="D106" i="10" l="1"/>
  <c r="D86" i="10" s="1"/>
  <c r="J112" i="1"/>
  <c r="O83" i="6"/>
  <c r="I83" i="6"/>
  <c r="P83" i="6" l="1"/>
  <c r="G112" i="1"/>
  <c r="F11" i="6"/>
  <c r="J62" i="1" l="1"/>
  <c r="P51" i="6" l="1"/>
  <c r="G62" i="1"/>
  <c r="O25" i="6" l="1"/>
  <c r="O26" i="6"/>
  <c r="I26" i="6"/>
  <c r="P26" i="6" l="1"/>
  <c r="J100" i="1" l="1"/>
  <c r="G100" i="1" s="1"/>
  <c r="D117" i="10" l="1"/>
  <c r="D115" i="10" s="1"/>
  <c r="D38" i="10"/>
  <c r="D37" i="10" s="1"/>
  <c r="D46" i="10" s="1"/>
  <c r="D44" i="10" s="1"/>
  <c r="L32" i="9" l="1"/>
  <c r="H32" i="9"/>
  <c r="D32" i="9"/>
  <c r="C32" i="9"/>
  <c r="L31" i="9"/>
  <c r="H31" i="9"/>
  <c r="D31" i="9"/>
  <c r="C31" i="9"/>
  <c r="K30" i="9"/>
  <c r="K29" i="9" s="1"/>
  <c r="J30" i="9"/>
  <c r="J29" i="9" s="1"/>
  <c r="I30" i="9"/>
  <c r="I29" i="9" s="1"/>
  <c r="G30" i="9"/>
  <c r="F30" i="9"/>
  <c r="F29" i="9" s="1"/>
  <c r="L28" i="9"/>
  <c r="H28" i="9"/>
  <c r="D28" i="9"/>
  <c r="C28" i="9"/>
  <c r="K27" i="9"/>
  <c r="K26" i="9" s="1"/>
  <c r="J27" i="9"/>
  <c r="J26" i="9" s="1"/>
  <c r="I27" i="9"/>
  <c r="H27" i="9"/>
  <c r="H26" i="9" s="1"/>
  <c r="G27" i="9"/>
  <c r="G26" i="9" s="1"/>
  <c r="F27" i="9"/>
  <c r="C27" i="9" s="1"/>
  <c r="I26" i="9"/>
  <c r="L25" i="9"/>
  <c r="H25" i="9"/>
  <c r="H24" i="9" s="1"/>
  <c r="H23" i="9" s="1"/>
  <c r="H22" i="9" s="1"/>
  <c r="D25" i="9"/>
  <c r="C25" i="9"/>
  <c r="K24" i="9"/>
  <c r="K23" i="9" s="1"/>
  <c r="J24" i="9"/>
  <c r="I24" i="9"/>
  <c r="L24" i="9" s="1"/>
  <c r="G24" i="9"/>
  <c r="F24" i="9"/>
  <c r="J23" i="9"/>
  <c r="G23" i="9"/>
  <c r="F23" i="9"/>
  <c r="H19" i="9"/>
  <c r="D19" i="9"/>
  <c r="C19" i="9"/>
  <c r="L18" i="9"/>
  <c r="H18" i="9"/>
  <c r="D18" i="9"/>
  <c r="C18" i="9"/>
  <c r="K17" i="9"/>
  <c r="J17" i="9"/>
  <c r="I17" i="9"/>
  <c r="G17" i="9"/>
  <c r="F17" i="9"/>
  <c r="L16" i="9"/>
  <c r="H16" i="9"/>
  <c r="H14" i="9" s="1"/>
  <c r="H13" i="9" s="1"/>
  <c r="D16" i="9"/>
  <c r="C16" i="9"/>
  <c r="L15" i="9"/>
  <c r="H15" i="9"/>
  <c r="D15" i="9"/>
  <c r="C15" i="9"/>
  <c r="E15" i="9" s="1"/>
  <c r="K14" i="9"/>
  <c r="K13" i="9" s="1"/>
  <c r="J14" i="9"/>
  <c r="J13" i="9" s="1"/>
  <c r="I14" i="9"/>
  <c r="I13" i="9" s="1"/>
  <c r="G14" i="9"/>
  <c r="F14" i="9"/>
  <c r="F13" i="9" s="1"/>
  <c r="G13" i="9"/>
  <c r="E16" i="9" l="1"/>
  <c r="D23" i="9"/>
  <c r="D27" i="9"/>
  <c r="I23" i="9"/>
  <c r="E27" i="9"/>
  <c r="E28" i="9"/>
  <c r="C24" i="9"/>
  <c r="F26" i="9"/>
  <c r="C26" i="9" s="1"/>
  <c r="D14" i="9"/>
  <c r="F22" i="9"/>
  <c r="D24" i="9"/>
  <c r="E24" i="9" s="1"/>
  <c r="E25" i="9"/>
  <c r="L26" i="9"/>
  <c r="E31" i="9"/>
  <c r="D30" i="9"/>
  <c r="H30" i="9"/>
  <c r="H29" i="9" s="1"/>
  <c r="H33" i="9" s="1"/>
  <c r="E18" i="9"/>
  <c r="G12" i="9"/>
  <c r="G20" i="9" s="1"/>
  <c r="H17" i="9"/>
  <c r="H12" i="9" s="1"/>
  <c r="H20" i="9" s="1"/>
  <c r="C17" i="9"/>
  <c r="L29" i="9"/>
  <c r="C29" i="9"/>
  <c r="C30" i="9"/>
  <c r="K12" i="9"/>
  <c r="K20" i="9" s="1"/>
  <c r="L17" i="9"/>
  <c r="D17" i="9"/>
  <c r="G29" i="9"/>
  <c r="D29" i="9" s="1"/>
  <c r="E32" i="9"/>
  <c r="E19" i="9"/>
  <c r="I12" i="9"/>
  <c r="L13" i="9"/>
  <c r="K22" i="9"/>
  <c r="K33" i="9" s="1"/>
  <c r="D13" i="9"/>
  <c r="J12" i="9"/>
  <c r="J20" i="9" s="1"/>
  <c r="F33" i="9"/>
  <c r="J22" i="9"/>
  <c r="J33" i="9" s="1"/>
  <c r="F12" i="9"/>
  <c r="C13" i="9"/>
  <c r="D26" i="9"/>
  <c r="E26" i="9" s="1"/>
  <c r="G22" i="9"/>
  <c r="L27" i="9"/>
  <c r="C14" i="9"/>
  <c r="E14" i="9" s="1"/>
  <c r="L14" i="9"/>
  <c r="L30" i="9"/>
  <c r="C23" i="9"/>
  <c r="E23" i="9" s="1"/>
  <c r="L23" i="9" l="1"/>
  <c r="I22" i="9"/>
  <c r="E13" i="9"/>
  <c r="E29" i="9"/>
  <c r="E17" i="9"/>
  <c r="E30" i="9"/>
  <c r="C12" i="9"/>
  <c r="F20" i="9"/>
  <c r="D12" i="9"/>
  <c r="D20" i="9"/>
  <c r="L22" i="9"/>
  <c r="D22" i="9"/>
  <c r="G33" i="9"/>
  <c r="D33" i="9" s="1"/>
  <c r="L12" i="9"/>
  <c r="I20" i="9"/>
  <c r="L20" i="9" s="1"/>
  <c r="C22" i="9" l="1"/>
  <c r="I33" i="9"/>
  <c r="E22" i="9"/>
  <c r="C20" i="9"/>
  <c r="E20" i="9" s="1"/>
  <c r="E12" i="9"/>
  <c r="L33" i="9" l="1"/>
  <c r="C33" i="9"/>
  <c r="E33" i="9" s="1"/>
  <c r="F60" i="6"/>
  <c r="F69" i="6"/>
  <c r="F78" i="6"/>
  <c r="F98" i="6"/>
  <c r="I37" i="6"/>
  <c r="P37" i="6" s="1"/>
  <c r="K119" i="1" l="1"/>
  <c r="L119" i="1"/>
  <c r="K86" i="1"/>
  <c r="L86" i="1"/>
  <c r="M86" i="1"/>
  <c r="K77" i="1"/>
  <c r="L77" i="1"/>
  <c r="M77" i="1"/>
  <c r="K70" i="1"/>
  <c r="L70" i="1"/>
  <c r="M70" i="1"/>
  <c r="K65" i="1"/>
  <c r="L65" i="1"/>
  <c r="M65" i="1"/>
  <c r="K51" i="1"/>
  <c r="L51" i="1"/>
  <c r="M51" i="1"/>
  <c r="J52" i="1"/>
  <c r="J53" i="1"/>
  <c r="J54" i="1"/>
  <c r="J55" i="1"/>
  <c r="J56" i="1"/>
  <c r="J57" i="1"/>
  <c r="J58" i="1"/>
  <c r="J59" i="1"/>
  <c r="J60" i="1"/>
  <c r="J61" i="1"/>
  <c r="J64" i="1"/>
  <c r="J66" i="1"/>
  <c r="J67" i="1"/>
  <c r="J69" i="1"/>
  <c r="J71" i="1"/>
  <c r="J72" i="1"/>
  <c r="J73" i="1"/>
  <c r="J74" i="1"/>
  <c r="J75" i="1"/>
  <c r="J76" i="1"/>
  <c r="J78" i="1"/>
  <c r="J79" i="1"/>
  <c r="J80" i="1"/>
  <c r="J81" i="1"/>
  <c r="J82" i="1"/>
  <c r="J83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6" i="1"/>
  <c r="J107" i="1"/>
  <c r="J108" i="1"/>
  <c r="J109" i="1"/>
  <c r="J110" i="1"/>
  <c r="J111" i="1"/>
  <c r="J113" i="1"/>
  <c r="J115" i="1"/>
  <c r="J116" i="1"/>
  <c r="J118" i="1"/>
  <c r="J120" i="1"/>
  <c r="J121" i="1"/>
  <c r="J123" i="1"/>
  <c r="J124" i="1"/>
  <c r="J125" i="1"/>
  <c r="J126" i="1"/>
  <c r="J127" i="1"/>
  <c r="J130" i="1"/>
  <c r="J65" i="1" l="1"/>
  <c r="J77" i="1"/>
  <c r="J119" i="1"/>
  <c r="J86" i="1"/>
  <c r="J70" i="1"/>
  <c r="J51" i="1"/>
  <c r="N131" i="1" l="1"/>
  <c r="G102" i="1"/>
  <c r="G56" i="1"/>
  <c r="G83" i="1" l="1"/>
  <c r="G104" i="1" l="1"/>
  <c r="G34" i="1" l="1"/>
  <c r="G75" i="1"/>
  <c r="O73" i="6" l="1"/>
  <c r="I73" i="6"/>
  <c r="P73" i="6" l="1"/>
  <c r="L13" i="1" l="1"/>
  <c r="K13" i="1"/>
  <c r="H70" i="1"/>
  <c r="H65" i="1"/>
  <c r="H77" i="1"/>
  <c r="H86" i="1"/>
  <c r="H119" i="1"/>
  <c r="O109" i="6" l="1"/>
  <c r="P109" i="6" s="1"/>
  <c r="G46" i="1" l="1"/>
  <c r="G108" i="1" l="1"/>
  <c r="O95" i="6"/>
  <c r="I95" i="6"/>
  <c r="P95" i="6" l="1"/>
  <c r="G126" i="1" l="1"/>
  <c r="G28" i="1"/>
  <c r="G101" i="1"/>
  <c r="G99" i="1"/>
  <c r="G57" i="1"/>
  <c r="G55" i="1"/>
  <c r="G54" i="1"/>
  <c r="G53" i="1"/>
  <c r="G15" i="1" l="1"/>
  <c r="O86" i="6"/>
  <c r="I86" i="6"/>
  <c r="P86" i="6" l="1"/>
  <c r="G61" i="1" l="1"/>
  <c r="P52" i="6"/>
  <c r="K60" i="6" l="1"/>
  <c r="K78" i="6"/>
  <c r="K98" i="6"/>
  <c r="G60" i="6"/>
  <c r="H60" i="6"/>
  <c r="G122" i="1"/>
  <c r="O103" i="6"/>
  <c r="I103" i="6"/>
  <c r="O94" i="6"/>
  <c r="I94" i="6"/>
  <c r="G107" i="1"/>
  <c r="I70" i="1"/>
  <c r="G29" i="1"/>
  <c r="P103" i="6" l="1"/>
  <c r="G125" i="1"/>
  <c r="G127" i="1"/>
  <c r="G98" i="1"/>
  <c r="P94" i="6"/>
  <c r="G71" i="1"/>
  <c r="G97" i="1"/>
  <c r="G123" i="1"/>
  <c r="G106" i="1"/>
  <c r="G103" i="1"/>
  <c r="I96" i="6" l="1"/>
  <c r="P96" i="6" s="1"/>
  <c r="G89" i="1" l="1"/>
  <c r="G40" i="1"/>
  <c r="G45" i="1" l="1"/>
  <c r="O67" i="6" l="1"/>
  <c r="I67" i="6"/>
  <c r="P67" i="6" l="1"/>
  <c r="G128" i="1"/>
  <c r="G72" i="1"/>
  <c r="G73" i="1"/>
  <c r="G76" i="1"/>
  <c r="G69" i="1" l="1"/>
  <c r="G81" i="1"/>
  <c r="G80" i="1"/>
  <c r="G79" i="1"/>
  <c r="G58" i="1" l="1"/>
  <c r="G59" i="1"/>
  <c r="G93" i="1"/>
  <c r="G60" i="1"/>
  <c r="G44" i="1"/>
  <c r="G95" i="1"/>
  <c r="G94" i="1"/>
  <c r="G50" i="1"/>
  <c r="G33" i="1"/>
  <c r="G96" i="1"/>
  <c r="G41" i="1"/>
  <c r="G42" i="1"/>
  <c r="G43" i="1"/>
  <c r="I86" i="1"/>
  <c r="I43" i="6"/>
  <c r="O43" i="6"/>
  <c r="K34" i="6"/>
  <c r="N34" i="6"/>
  <c r="L34" i="6"/>
  <c r="O97" i="6"/>
  <c r="I97" i="6"/>
  <c r="I77" i="6"/>
  <c r="O74" i="6"/>
  <c r="O77" i="6"/>
  <c r="G78" i="6"/>
  <c r="L78" i="6"/>
  <c r="N78" i="6"/>
  <c r="M78" i="6"/>
  <c r="O85" i="6"/>
  <c r="I85" i="6"/>
  <c r="P43" i="6" l="1"/>
  <c r="P97" i="6"/>
  <c r="P85" i="6"/>
  <c r="M34" i="6"/>
  <c r="P54" i="6"/>
  <c r="O32" i="6" l="1"/>
  <c r="O33" i="6"/>
  <c r="I12" i="6"/>
  <c r="K11" i="6"/>
  <c r="L11" i="6"/>
  <c r="M11" i="6"/>
  <c r="N11" i="6"/>
  <c r="I32" i="6"/>
  <c r="I33" i="6"/>
  <c r="G34" i="6"/>
  <c r="G11" i="6"/>
  <c r="H11" i="6"/>
  <c r="H34" i="6"/>
  <c r="P33" i="6" l="1"/>
  <c r="P32" i="6"/>
  <c r="H78" i="6"/>
  <c r="I51" i="1"/>
  <c r="H51" i="1"/>
  <c r="I102" i="6"/>
  <c r="O102" i="6"/>
  <c r="G52" i="1" l="1"/>
  <c r="G38" i="1"/>
  <c r="G121" i="1"/>
  <c r="G39" i="1"/>
  <c r="P102" i="6"/>
  <c r="I25" i="6" l="1"/>
  <c r="P25" i="6" s="1"/>
  <c r="I13" i="1" l="1"/>
  <c r="G27" i="1"/>
  <c r="G16" i="1"/>
  <c r="G19" i="1"/>
  <c r="G32" i="1"/>
  <c r="G70" i="1"/>
  <c r="G130" i="1"/>
  <c r="G14" i="1"/>
  <c r="I119" i="1"/>
  <c r="I77" i="1"/>
  <c r="I65" i="1"/>
  <c r="M13" i="1"/>
  <c r="M131" i="1" s="1"/>
  <c r="G18" i="1" l="1"/>
  <c r="G118" i="1"/>
  <c r="G116" i="1"/>
  <c r="G51" i="1"/>
  <c r="G64" i="1"/>
  <c r="G74" i="1"/>
  <c r="G66" i="1"/>
  <c r="G67" i="1"/>
  <c r="G20" i="1"/>
  <c r="G92" i="1"/>
  <c r="G91" i="1"/>
  <c r="G30" i="1"/>
  <c r="G26" i="1"/>
  <c r="G113" i="1"/>
  <c r="G25" i="1"/>
  <c r="G35" i="1"/>
  <c r="G22" i="1"/>
  <c r="G90" i="1"/>
  <c r="G111" i="1"/>
  <c r="G85" i="1"/>
  <c r="G120" i="1"/>
  <c r="I131" i="1"/>
  <c r="G87" i="1"/>
  <c r="G115" i="1"/>
  <c r="G88" i="1"/>
  <c r="G110" i="1"/>
  <c r="G82" i="1"/>
  <c r="G37" i="1"/>
  <c r="G24" i="1"/>
  <c r="G124" i="1"/>
  <c r="G109" i="1"/>
  <c r="G78" i="1"/>
  <c r="G36" i="1"/>
  <c r="G23" i="1"/>
  <c r="L131" i="1"/>
  <c r="G65" i="1" l="1"/>
  <c r="G77" i="1"/>
  <c r="G86" i="1"/>
  <c r="G119" i="1"/>
  <c r="I13" i="6" l="1"/>
  <c r="I14" i="6"/>
  <c r="I15" i="6"/>
  <c r="I16" i="6"/>
  <c r="I17" i="6"/>
  <c r="I18" i="6"/>
  <c r="I20" i="6"/>
  <c r="I21" i="6"/>
  <c r="I23" i="6"/>
  <c r="I24" i="6"/>
  <c r="I28" i="6"/>
  <c r="I29" i="6"/>
  <c r="I30" i="6"/>
  <c r="I31" i="6"/>
  <c r="I35" i="6"/>
  <c r="I38" i="6"/>
  <c r="I39" i="6"/>
  <c r="I40" i="6"/>
  <c r="I41" i="6"/>
  <c r="I42" i="6"/>
  <c r="I44" i="6"/>
  <c r="I45" i="6"/>
  <c r="I49" i="6"/>
  <c r="P49" i="6" s="1"/>
  <c r="I62" i="6"/>
  <c r="I63" i="6"/>
  <c r="I64" i="6"/>
  <c r="I66" i="6"/>
  <c r="I68" i="6"/>
  <c r="I70" i="6"/>
  <c r="I71" i="6"/>
  <c r="I72" i="6"/>
  <c r="I74" i="6"/>
  <c r="P74" i="6" s="1"/>
  <c r="I80" i="6"/>
  <c r="I81" i="6"/>
  <c r="I82" i="6"/>
  <c r="I84" i="6"/>
  <c r="I88" i="6"/>
  <c r="I89" i="6"/>
  <c r="I90" i="6"/>
  <c r="I91" i="6"/>
  <c r="I92" i="6"/>
  <c r="I93" i="6"/>
  <c r="I99" i="6"/>
  <c r="I104" i="6"/>
  <c r="I106" i="6"/>
  <c r="I107" i="6"/>
  <c r="I108" i="6"/>
  <c r="I110" i="6"/>
  <c r="O12" i="6"/>
  <c r="P12" i="6" s="1"/>
  <c r="O13" i="6"/>
  <c r="O14" i="6"/>
  <c r="O15" i="6"/>
  <c r="O16" i="6"/>
  <c r="O17" i="6"/>
  <c r="O18" i="6"/>
  <c r="O20" i="6"/>
  <c r="O21" i="6"/>
  <c r="O22" i="6"/>
  <c r="O23" i="6"/>
  <c r="O24" i="6"/>
  <c r="O27" i="6"/>
  <c r="O28" i="6"/>
  <c r="O30" i="6"/>
  <c r="O31" i="6"/>
  <c r="O35" i="6"/>
  <c r="O39" i="6"/>
  <c r="O40" i="6"/>
  <c r="O41" i="6"/>
  <c r="O42" i="6"/>
  <c r="O44" i="6"/>
  <c r="O45" i="6"/>
  <c r="O57" i="6"/>
  <c r="O58" i="6"/>
  <c r="O61" i="6"/>
  <c r="O64" i="6"/>
  <c r="O66" i="6"/>
  <c r="O68" i="6"/>
  <c r="O70" i="6"/>
  <c r="O71" i="6"/>
  <c r="O79" i="6"/>
  <c r="O80" i="6"/>
  <c r="O81" i="6"/>
  <c r="O84" i="6"/>
  <c r="O87" i="6"/>
  <c r="O88" i="6"/>
  <c r="O89" i="6"/>
  <c r="O90" i="6"/>
  <c r="O91" i="6"/>
  <c r="O92" i="6"/>
  <c r="O93" i="6"/>
  <c r="O99" i="6"/>
  <c r="O104" i="6"/>
  <c r="O106" i="6"/>
  <c r="O107" i="6"/>
  <c r="P107" i="6" s="1"/>
  <c r="O108" i="6"/>
  <c r="O110" i="6"/>
  <c r="P110" i="6" s="1"/>
  <c r="P91" i="6" l="1"/>
  <c r="P23" i="6"/>
  <c r="P106" i="6"/>
  <c r="P104" i="6"/>
  <c r="P24" i="6"/>
  <c r="P39" i="6"/>
  <c r="P70" i="6"/>
  <c r="P21" i="6"/>
  <c r="P30" i="6"/>
  <c r="P81" i="6"/>
  <c r="P92" i="6"/>
  <c r="P80" i="6"/>
  <c r="P13" i="6"/>
  <c r="P31" i="6"/>
  <c r="P89" i="6"/>
  <c r="P61" i="6"/>
  <c r="P15" i="6"/>
  <c r="P44" i="6"/>
  <c r="P41" i="6"/>
  <c r="P88" i="6"/>
  <c r="P35" i="6"/>
  <c r="P20" i="6"/>
  <c r="P66" i="6"/>
  <c r="P40" i="6"/>
  <c r="P29" i="6"/>
  <c r="P77" i="6"/>
  <c r="P56" i="6"/>
  <c r="P28" i="6"/>
  <c r="P18" i="6"/>
  <c r="P99" i="6"/>
  <c r="P64" i="6"/>
  <c r="P17" i="6"/>
  <c r="P84" i="6"/>
  <c r="P16" i="6"/>
  <c r="P108" i="6"/>
  <c r="P93" i="6"/>
  <c r="P71" i="6"/>
  <c r="P45" i="6"/>
  <c r="P14" i="6"/>
  <c r="P90" i="6"/>
  <c r="P68" i="6"/>
  <c r="P58" i="6"/>
  <c r="P42" i="6"/>
  <c r="G21" i="1"/>
  <c r="F105" i="6" l="1"/>
  <c r="G105" i="6"/>
  <c r="H105" i="6"/>
  <c r="J105" i="6"/>
  <c r="K105" i="6"/>
  <c r="L105" i="6"/>
  <c r="M105" i="6"/>
  <c r="N105" i="6"/>
  <c r="G98" i="6"/>
  <c r="H98" i="6"/>
  <c r="L98" i="6"/>
  <c r="M98" i="6"/>
  <c r="N98" i="6"/>
  <c r="G69" i="6"/>
  <c r="H69" i="6"/>
  <c r="K69" i="6"/>
  <c r="L69" i="6"/>
  <c r="M69" i="6"/>
  <c r="N69" i="6"/>
  <c r="L60" i="6"/>
  <c r="M60" i="6"/>
  <c r="N60" i="6"/>
  <c r="F111" i="6"/>
  <c r="O105" i="6" l="1"/>
  <c r="H131" i="1" l="1"/>
  <c r="K131" i="1"/>
  <c r="J13" i="1" l="1"/>
  <c r="G17" i="1"/>
  <c r="O65" i="6"/>
  <c r="I65" i="6"/>
  <c r="G13" i="1" l="1"/>
  <c r="G131" i="1" s="1"/>
  <c r="J131" i="1"/>
  <c r="P65" i="6"/>
  <c r="E34" i="6"/>
  <c r="J78" i="6"/>
  <c r="O78" i="6" s="1"/>
  <c r="O82" i="6" l="1"/>
  <c r="P82" i="6" s="1"/>
  <c r="I36" i="6"/>
  <c r="I34" i="6" s="1"/>
  <c r="J62" i="6"/>
  <c r="O62" i="6" s="1"/>
  <c r="P62" i="6" s="1"/>
  <c r="O63" i="6"/>
  <c r="P63" i="6" s="1"/>
  <c r="O38" i="6"/>
  <c r="P38" i="6" s="1"/>
  <c r="J34" i="6"/>
  <c r="I22" i="6"/>
  <c r="P22" i="6" s="1"/>
  <c r="I27" i="6"/>
  <c r="P27" i="6" s="1"/>
  <c r="J69" i="6" l="1"/>
  <c r="O69" i="6" s="1"/>
  <c r="O72" i="6"/>
  <c r="P72" i="6" s="1"/>
  <c r="O36" i="6"/>
  <c r="P36" i="6" s="1"/>
  <c r="J60" i="6"/>
  <c r="O60" i="6" s="1"/>
  <c r="I87" i="6"/>
  <c r="P87" i="6" s="1"/>
  <c r="I79" i="6" l="1"/>
  <c r="P79" i="6" s="1"/>
  <c r="E78" i="6"/>
  <c r="I78" i="6" s="1"/>
  <c r="O34" i="6"/>
  <c r="P34" i="6" s="1"/>
  <c r="J11" i="6"/>
  <c r="I19" i="6" l="1"/>
  <c r="E11" i="6"/>
  <c r="I11" i="6" s="1"/>
  <c r="O19" i="6"/>
  <c r="P78" i="6"/>
  <c r="I100" i="6"/>
  <c r="E57" i="6"/>
  <c r="E55" i="6" l="1"/>
  <c r="I55" i="6" s="1"/>
  <c r="P55" i="6" s="1"/>
  <c r="I57" i="6"/>
  <c r="P57" i="6" s="1"/>
  <c r="P19" i="6"/>
  <c r="O11" i="6"/>
  <c r="J98" i="6"/>
  <c r="O98" i="6" s="1"/>
  <c r="O100" i="6"/>
  <c r="P100" i="6" s="1"/>
  <c r="E105" i="6" l="1"/>
  <c r="I105" i="6" s="1"/>
  <c r="P105" i="6" s="1"/>
  <c r="P11" i="6" l="1"/>
  <c r="E98" i="6" l="1"/>
  <c r="I98" i="6" s="1"/>
  <c r="P98" i="6" s="1"/>
  <c r="E60" i="6"/>
  <c r="I60" i="6" s="1"/>
  <c r="P60" i="6" s="1"/>
  <c r="H111" i="6" l="1"/>
  <c r="M111" i="6"/>
  <c r="L111" i="6"/>
  <c r="N111" i="6"/>
  <c r="K111" i="6"/>
  <c r="G111" i="6"/>
  <c r="O111" i="6"/>
  <c r="E69" i="6"/>
  <c r="I69" i="6" s="1"/>
  <c r="P69" i="6" s="1"/>
  <c r="J111" i="6" l="1"/>
  <c r="E111" i="6" l="1"/>
  <c r="I111" i="6" s="1"/>
  <c r="P111" i="6" l="1"/>
</calcChain>
</file>

<file path=xl/sharedStrings.xml><?xml version="1.0" encoding="utf-8"?>
<sst xmlns="http://schemas.openxmlformats.org/spreadsheetml/2006/main" count="1058" uniqueCount="567">
  <si>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</si>
  <si>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</si>
  <si>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</si>
  <si>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</si>
  <si>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</si>
  <si>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</si>
  <si>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</si>
  <si>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</si>
  <si>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</si>
  <si>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</si>
  <si>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</si>
  <si>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</si>
  <si>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</si>
  <si>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Програма соціального захисту населення Долинської міської територіальної громади на 2023-2025 роки</t>
  </si>
  <si>
    <t>04.04.2023    №2103 -30/2023</t>
  </si>
  <si>
    <t>Реалізація інших заходів щодо соціально-економічного розвитку територій</t>
  </si>
  <si>
    <t>Програма розвитку агропромислового комплексу Долинської територіальної громади на 2022-2025 роки</t>
  </si>
  <si>
    <t>18.11.2021 №1126-17/2021</t>
  </si>
  <si>
    <t>Програма розвитку міжнародного співробітництва, туризму, інвестиційної та проектної діяльності на 2022-2025 роки</t>
  </si>
  <si>
    <t>18.11.2021 №1125-17/2021 </t>
  </si>
  <si>
    <t>Програма профілактики злочинності безпеки на території Долинської  ТГ на 2021-2025 роки (Поліцейський громади)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</si>
  <si>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</si>
  <si>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</si>
  <si>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</si>
  <si>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</si>
  <si>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</si>
  <si>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</si>
  <si>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16.03.2023 №2041-29/2023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</si>
  <si>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</si>
  <si>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</si>
  <si>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</si>
  <si>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</si>
  <si>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</si>
  <si>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</si>
  <si>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</si>
  <si>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</si>
  <si>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</si>
  <si>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</si>
  <si>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</si>
  <si>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</si>
  <si>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</si>
  <si>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</si>
  <si>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</si>
  <si>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</si>
  <si>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</si>
  <si>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</si>
  <si>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</si>
  <si>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</si>
  <si>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</si>
  <si>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</si>
  <si>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</si>
  <si>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</si>
  <si>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</si>
  <si>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</si>
  <si>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</si>
  <si>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</si>
  <si>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</si>
  <si>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Найменування згідно з класифікацією доходів бюджету</t>
  </si>
  <si>
    <t>Усього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</si>
  <si>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</si>
  <si>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</si>
  <si>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</si>
  <si>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</si>
  <si>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</si>
  <si>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</si>
  <si>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</si>
  <si>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</si>
  <si>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</si>
  <si>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</si>
  <si>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</si>
  <si>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</si>
  <si>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</si>
  <si>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</si>
  <si>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</si>
  <si>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</si>
  <si>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</si>
  <si>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</si>
  <si>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</si>
  <si>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</si>
  <si>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</si>
  <si>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</si>
  <si>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</si>
  <si>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</si>
  <si>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</si>
  <si>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</si>
  <si>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</si>
  <si>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</si>
  <si>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</si>
  <si>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</si>
  <si>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</si>
  <si>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</si>
  <si>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</si>
  <si>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</si>
  <si>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</si>
  <si>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</si>
  <si>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</si>
  <si>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</si>
  <si>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відсотків"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</si>
  <si>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</si>
  <si>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</si>
  <si>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</si>
  <si>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</si>
  <si>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</si>
  <si>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</si>
  <si>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</si>
  <si>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</si>
  <si>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</si>
  <si>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</si>
  <si>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</si>
  <si>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</si>
  <si>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</si>
  <si>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</si>
  <si>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</si>
  <si>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</si>
  <si>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</si>
  <si>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</si>
  <si>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</si>
  <si>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</si>
  <si>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</si>
  <si>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</si>
  <si>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</si>
  <si>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</si>
  <si>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</si>
  <si>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</si>
  <si>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</si>
  <si>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</si>
  <si>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</si>
  <si>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</si>
  <si>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</si>
  <si>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</si>
  <si>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Інша субвенція з місцевого бюджету, в тому числі</t>
  </si>
  <si>
    <t>з обласного бюджету:</t>
  </si>
  <si>
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</si>
  <si>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на пільгове медичне обслуговування громадян, які постраждали внаслідок Чорнобильської катастрофи</t>
  </si>
  <si>
    <t>на додаткові виплати ветеранам ОУН-УПА</t>
  </si>
  <si>
    <t>Всього доходів</t>
  </si>
  <si>
    <t>грн</t>
  </si>
  <si>
    <t>Додаток 3 до рішення міської ради</t>
  </si>
  <si>
    <t>Додаток 2 до рішення міської ради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</si>
  <si>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</si>
  <si>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</si>
  <si>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</si>
  <si>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</si>
  <si>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</si>
  <si>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</si>
  <si>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</si>
  <si>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</si>
  <si>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</si>
  <si>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</si>
  <si>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</si>
  <si>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</si>
  <si>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</si>
  <si>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</si>
  <si>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</si>
  <si>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</si>
  <si>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</si>
  <si>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</si>
  <si>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</si>
  <si>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</si>
  <si>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</si>
  <si>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</si>
  <si>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</si>
  <si>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</si>
  <si>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</si>
  <si>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</si>
  <si>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</si>
  <si>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</si>
  <si>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</si>
  <si>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</si>
  <si>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</si>
  <si>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</si>
  <si>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</si>
  <si>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</si>
  <si>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</si>
  <si>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</si>
  <si>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</si>
  <si>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</si>
  <si>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</si>
  <si>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</si>
  <si>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</si>
  <si>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</si>
  <si>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</si>
  <si>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</si>
  <si>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</si>
  <si>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</si>
  <si>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</si>
  <si>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</si>
  <si>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</si>
  <si>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</si>
  <si>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</si>
  <si>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</si>
  <si>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</si>
  <si>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</si>
  <si>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</si>
  <si>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</si>
  <si>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</si>
  <si>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</si>
  <si>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</si>
  <si>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</si>
  <si>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</si>
  <si>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</si>
  <si>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</si>
  <si>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</si>
  <si>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</si>
  <si>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</si>
  <si>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</si>
  <si>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</si>
  <si>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</si>
  <si>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</si>
  <si>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</si>
  <si>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</si>
  <si>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</si>
  <si>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</si>
  <si>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</si>
  <si>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</si>
  <si>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</si>
  <si>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</si>
  <si>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</si>
  <si>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</si>
  <si>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</si>
  <si>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</si>
  <si>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</si>
  <si>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</si>
  <si>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</si>
  <si>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Фінансове управління</t>
  </si>
  <si>
    <t>Начальниця фінансового управління</t>
  </si>
  <si>
    <t>Світлана ДЕМЧЕНКО</t>
  </si>
  <si>
    <t>Х</t>
  </si>
  <si>
    <t>Надання загальної середньої освіти закладами загальної середньої освіти за рахунок коштів місцевого бюджету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</si>
  <si>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</si>
  <si>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</si>
  <si>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Рентна плата за користування надрами місцевого значення</t>
  </si>
  <si>
    <t>Акцизний податок з реалізації суб'єктами господарювання роздрібної торгівлі підакцизних товарів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</si>
  <si>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</si>
  <si>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</si>
  <si>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</si>
  <si>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</si>
  <si>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3719110</t>
  </si>
  <si>
    <t>9110</t>
  </si>
  <si>
    <t>Реверсна дотація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</si>
  <si>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</si>
  <si>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</si>
  <si>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</si>
  <si>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</si>
  <si>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</si>
  <si>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</si>
  <si>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</si>
  <si>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</si>
  <si>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</si>
  <si>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</si>
  <si>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</si>
  <si>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</si>
  <si>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</si>
  <si>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</si>
  <si>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</si>
  <si>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</si>
  <si>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</si>
  <si>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</si>
  <si>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</si>
  <si>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</si>
  <si>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</si>
  <si>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</si>
  <si>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</si>
  <si>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Програма діяльності комунального підприємства "Долина-Інвест" на 2025 -2027 рр.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</si>
  <si>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</si>
  <si>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</si>
  <si>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</si>
  <si>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16.12.2024 №3016-50/2024 </t>
  </si>
  <si>
    <t>Програма соціально-економічного та культурного розвитку Долинської міської територіальної громади на 2025-2027 роки</t>
  </si>
  <si>
    <t>16.12.2024   №3018-50/2024</t>
  </si>
  <si>
    <t>Програма підтримки розвитку місцевого самоврядування в Долинській міській раді на 2025-2027 роки</t>
  </si>
  <si>
    <t>Програма забезпечення виконання рішень суду на 2023-2025  роки</t>
  </si>
  <si>
    <t>02.02.2023 №1950-28/2023</t>
  </si>
  <si>
    <t>Обслуговування місцевого боргу</t>
  </si>
  <si>
    <t>0170</t>
  </si>
  <si>
    <t>8600</t>
  </si>
  <si>
    <t>1210150</t>
  </si>
  <si>
    <t>1211010</t>
  </si>
  <si>
    <t>1215031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</si>
  <si>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</si>
  <si>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</si>
  <si>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</si>
  <si>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</si>
  <si>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</si>
  <si>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</si>
  <si>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</si>
  <si>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</si>
  <si>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</si>
  <si>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</si>
  <si>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</si>
  <si>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</si>
  <si>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(код бюджету 0953200000)</t>
  </si>
  <si>
    <t>Програма підтримки та розвитку КНП «Долинська багатопрофільна лікарня» на 2025-2027 роки</t>
  </si>
  <si>
    <t>Затверджений план на рік</t>
  </si>
  <si>
    <t>Зміни, що вносяться</t>
  </si>
  <si>
    <t>Уточнений план</t>
  </si>
  <si>
    <t>Затверджено бюджетом з урахуванням змін</t>
  </si>
  <si>
    <t>бюджет розвитку</t>
  </si>
  <si>
    <t>Зміни, що вносятся</t>
  </si>
  <si>
    <t>Зміни до розподілу видатків бюджету громади на 2025 рік</t>
  </si>
  <si>
    <t>Зміни до дохідної частини бюджету громади на 2025 рік</t>
  </si>
  <si>
    <t>Програма соціального захисту населення Долинської міської територіальної громади на 2023-2025 роки (Міська рада)</t>
  </si>
  <si>
    <t>Програма соціального захисту населення Долинської міської територіальної громади на 2023-2025 роки (КЗ "Центр надання соціальних послуг)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</si>
  <si>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</si>
  <si>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</si>
  <si>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</si>
  <si>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</si>
  <si>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</si>
  <si>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</si>
  <si>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</si>
  <si>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</si>
  <si>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</si>
  <si>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</si>
  <si>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</si>
  <si>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</si>
  <si>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</si>
  <si>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закладами загальної середньої освіти за рахунок освітньої субвенції</t>
  </si>
  <si>
    <t>Резервний фонд місцевого бюджету</t>
  </si>
  <si>
    <t xml:space="preserve">ВНЕСЕННЯ ЗМІН ДО ДОДАТКУ 7 </t>
  </si>
  <si>
    <t>«Розподіл витрат  бюджету громади на реалізацію місцевих/регіональних програм у 2025 році»</t>
  </si>
  <si>
    <t>у т.ч.</t>
  </si>
  <si>
    <t>Штрафні санкції, що застосовуються відповідно до Закону України "Про державне регулювання виробництва і обігу спирту етилового,спиртових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</si>
  <si>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 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</si>
  <si>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палтних послуг, пов’язаних з такою реєстрацією</t>
  </si>
  <si>
    <t>Надходження від орендної плати за користування єдиним майновим комплексом та іншим державним майном</t>
  </si>
  <si>
    <t>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</si>
  <si>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</si>
  <si>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</si>
  <si>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</si>
  <si>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</t>
  </si>
  <si>
    <t>Додаток 1 до рішення міської ради</t>
  </si>
  <si>
    <t>Відділ молоді і спорту</t>
  </si>
  <si>
    <t>Управління житлово-комунального господарства</t>
  </si>
  <si>
    <t>Програма забезпечення пожежної безпеки на території Долинської ТГ на 2025-2027 роки</t>
  </si>
  <si>
    <t>Розвиток здібностей у дітей та молоді з фізичної культури та спорту комунальними дитячо-юнацькими спортивними школами</t>
  </si>
  <si>
    <t>Утримання та розвиток автомобільних доріг та дорожньої інфраструктури за рахунок коштів місцевого бюджету</t>
  </si>
  <si>
    <t>Програма забезпечення виконання рішень суду на 2023-2025  роки (КП Атека №18)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</si>
  <si>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</si>
  <si>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</si>
  <si>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</si>
  <si>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8110</t>
  </si>
  <si>
    <t>0320</t>
  </si>
  <si>
    <t>0118110</t>
  </si>
  <si>
    <t>1212152</t>
  </si>
  <si>
    <t>0619770</t>
  </si>
  <si>
    <t>1219770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</si>
  <si>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</si>
  <si>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</si>
  <si>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</si>
  <si>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Комплексна Програма розвитку цивільного захисту на території громади на 2025-2027 роки</t>
  </si>
  <si>
    <t>12.12.2024            № 2987-50/2024</t>
  </si>
  <si>
    <t>21.11.2024             № 2969-50/2024</t>
  </si>
  <si>
    <t>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</t>
  </si>
  <si>
    <t>1017370</t>
  </si>
  <si>
    <t>Програма «Духовне життя» Долинської громади на 2024-2026 роки (Програма соціально-економічного та культурного розвитку Долинської міської територіальної громади на 2025-2027 роки)</t>
  </si>
  <si>
    <t>29.05.2024  №2672-42/2024</t>
  </si>
  <si>
    <t>Програма підтримки Територіального управління Державного бюро розслідувань, розташованого у місті Львові на 2025-2026роки</t>
  </si>
  <si>
    <t xml:space="preserve">  28.01.2021      №72-4/2021 </t>
  </si>
  <si>
    <t xml:space="preserve">  13.12.2024          № 2997-50/2024</t>
  </si>
  <si>
    <t xml:space="preserve">   21.11.2024            № 2982-50/2024</t>
  </si>
  <si>
    <t>Програма реконструкції та утримання кладовищ на 2023-2025 роки</t>
  </si>
  <si>
    <t>25.02.2025  №3097-52/2025 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</si>
  <si>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</si>
  <si>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1217693</t>
  </si>
  <si>
    <t>Програма забезпечення виконання рішень суду на 2023-2025  роки (КНП "ЦПМД")</t>
  </si>
  <si>
    <t>Програма соціально-економічного та культурного розвитку Долинської міської територіальної громади на 2025-2027 роки (КНП "ДБЛ")</t>
  </si>
  <si>
    <t>1014030</t>
  </si>
  <si>
    <t>Програма реконструкції та утримання кладовищ на 2023-2025 роки (програма соціально-економічного та культурного розвитку Долинської міської територіальної громади на 2025-2027 роки)</t>
  </si>
  <si>
    <t>Програма благоустрою Долинської ТГ на 2025-2027 рік  (програма соціально-економічного та культурного розвитку Долинської міської територіальної громади на 2025-2027 роки)</t>
  </si>
  <si>
    <t>Програма соціально-економічного та культурного розвитку Долинської міської територіальної громади на 2025-2027 роки (основна)</t>
  </si>
  <si>
    <t>Програма розвитку та утримання мережі вуличного освітлення населених пунктів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</si>
  <si>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25.02.2025 № 3096-52/2025</t>
  </si>
  <si>
    <t>16.12.2024                   № 3021-50/2024</t>
  </si>
  <si>
    <t>0617640</t>
  </si>
  <si>
    <t>16.12.2024              № 3012-50/2024</t>
  </si>
  <si>
    <t>16.12.2024                 №3016-50/2024 </t>
  </si>
  <si>
    <t>16.12.2024           №3006-50/2024</t>
  </si>
  <si>
    <t>03.10.2024           №2898-48/2024</t>
  </si>
  <si>
    <t>03.10.2024        №2899-48/2024</t>
  </si>
  <si>
    <t>29.05.2024                №2672-42/2024</t>
  </si>
  <si>
    <t>1214030</t>
  </si>
  <si>
    <t>1417370</t>
  </si>
  <si>
    <t>Програма соціально-економічного та культурного розвитку Долинської міської територіальної громади на 2025-2027 роки (КНП "ЦПМД")</t>
  </si>
  <si>
    <t>Забезпечення молодіжними центрами соціального становлення та розвитку молоді та інші заходи у сфері молодіжної політики</t>
  </si>
  <si>
    <t>Оброблення (відновлення, у тому числі сортування, та видалення) відходів</t>
  </si>
  <si>
    <t>1217640</t>
  </si>
  <si>
    <t>25.02.2025               № 3071-52/2025</t>
  </si>
  <si>
    <t>25.02.2025             № 3072-52/2025</t>
  </si>
  <si>
    <t>Програма покращення доступу до правосуддя жителів Долинської міської територіальної громади на 2025 – 2027 роки</t>
  </si>
  <si>
    <t>3719770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</si>
  <si>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</si>
  <si>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</si>
  <si>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1115049</t>
  </si>
  <si>
    <t>Виконання окремих заходів з реалізації соціального проекту  "Активні парки -локації здорової України"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</si>
  <si>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</si>
  <si>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 xml:space="preserve">Програма «Духовне життя» Долинської громади на 2024-2026 роки </t>
  </si>
  <si>
    <t>Програма фінансування мобілізаційних заходів та оборонної роботи Долинської міської ради на 2025-2027 роки (Програма соціально-економічного та культурного розвитку Долинської міської територіальної громади на 2025-2027 роки)</t>
  </si>
  <si>
    <t xml:space="preserve">ВНЕСЕННЯ ЗМІН ДО ДОДАТКУ 2 </t>
  </si>
  <si>
    <t>«Фінансування  бюджету громади на 2025 рік»</t>
  </si>
  <si>
    <t>(грн.)</t>
  </si>
  <si>
    <t>Найменування згідно з Класифікацією фінансування бюджету</t>
  </si>
  <si>
    <t xml:space="preserve">Разом </t>
  </si>
  <si>
    <t>в т.ч.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</si>
  <si>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</si>
  <si>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</si>
  <si>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</si>
  <si>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</si>
  <si>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</si>
  <si>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</si>
  <si>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</si>
  <si>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</si>
  <si>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</si>
  <si>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</si>
  <si>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</si>
  <si>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</si>
  <si>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</si>
  <si>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</si>
  <si>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</si>
  <si>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</si>
  <si>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</si>
  <si>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Фінансування за активними операціями</t>
  </si>
  <si>
    <t>Зміни обсягів готівкових коштів</t>
  </si>
  <si>
    <t xml:space="preserve">ВНЕСЕННЯ ЗМІН ДО ДОДАТКУ 5 </t>
  </si>
  <si>
    <t>«Міжбюджетні трансферти на 2025 рік»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</si>
  <si>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</si>
  <si>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</si>
  <si>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</si>
  <si>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</si>
  <si>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</si>
  <si>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</si>
  <si>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</si>
  <si>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Субвенція з обласного бюджету на 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</si>
  <si>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ІІ. Трансферти до спеціального фонду бюджету</t>
  </si>
  <si>
    <t>Субвенція з місцевого бюджету на 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</si>
  <si>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</si>
  <si>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ВСЬОГО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</si>
  <si>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</si>
  <si>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</si>
  <si>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 бюджетам</t>
  </si>
  <si>
    <t>(грн)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</si>
  <si>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</si>
  <si>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</si>
  <si>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
Найменування бюджету – отримувача міжбюджетного трансферту</t>
  </si>
  <si>
    <t>І. Трансферти із загального фонду бюджету</t>
  </si>
  <si>
    <t>Субвенції з  бюджету громади іншим бюджетам</t>
  </si>
  <si>
    <t>0119800</t>
  </si>
  <si>
    <t>Субвенція з місцевого бюджету державному бюджету на виконання програм соціально-економічного розвитку регіонів (Програма забезпечення пожежної безпеки на території Долинської ТГ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</si>
  <si>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роки)</t>
  </si>
  <si>
    <t>Субвенція з місцевого бюджету державному бюджету на виконання програм соціально-економічного розвитку регіонів  )Комплексна Програма розвитку цивільного захисту на території громади на 2025-2027 роки (Поточний ремонт та облаштування найпростішого укриття (підвального приміщення) відділення поліції № 1 (м.Долина) Калуського відділу поліції Головного управління Національної поліції в Івано-Франківській області))</t>
  </si>
  <si>
    <t>ІІ. Трансферти із спеціального фонду бюджету</t>
  </si>
  <si>
    <t>Субвенція обласному бюджету на співфінансування капітального ремонту приміщень протирадіаційного укриття (ПРУ) з обліковим номером 32983 в Долинському ліцею №6 "Європейський" Долинської міської ради Івано - Франківської області, розташованого за адресою: м.Долина, вул.Степана Бандери, буд. 8. (для КП "БУДІНВЕСТ")</t>
  </si>
  <si>
    <t>Субвенція обласному бюджету на співфінансування публічного інвестиційного проекту на безперешкодний доступ до якісної освіти - "шкільні автобуси"</t>
  </si>
  <si>
    <t>Субвенція обласному бюджету на співфінансувння капітального ремонту та облаштування найпростішого укриття (підвального приміщення) Долинської дитячої музичної школи імені Мирослава Антоновича  в  м. Долина по  вул. Котляревського, 9" (для КП "БУДІНВЕСТ")</t>
  </si>
  <si>
    <t>Субвенція з місцевого бюджету державному бюджету на виконання програм соціально-економічного розвитку регіонів (Програма підтримки Територіального управління Державного бюро розслідувань, розташованого у місті Львові на 2025-2026роки (Реконструкція будівлі (здійснення заходів енергозбереження) з облаштуванням захисної споруди цивільного захисту за адресою вул.  Гетьмана Мазепи, 27Б, м. Івано- Франківськ))</t>
  </si>
  <si>
    <t>Субвенція з місцевого бюджету державному бюджету на виконання програм соціально-економічного розвитку регіонів (Комплексна Програма розвитку цивільного захисту на території громади на 2025-2027 роки (Капітальний ремонт захисної споруди цивільного захисту (ПРУ № 30011) Управління Державної казначейської служби України у Долинському районі в м. Долина по вул. Хмельницького, 2а)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</si>
  <si>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3101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</si>
  <si>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</si>
  <si>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батальйону поліції особливого призначення ГУНП в Івано-Франківській області</t>
  </si>
  <si>
    <t>9770</t>
  </si>
  <si>
    <t>Інші субвенції з місцевого бюджету обласному бюджету для виконання пункту 4.3 розділу 4 заходів Програми фінансування мобілізаційних заходів та оборонної роботи Долинської міської  ради</t>
  </si>
  <si>
    <t>Субвенція з місцевого бюджету державному бюджету на виконання програм соціально-економічного розвитку регіонів (Програма покращення доступу до правосуддя жителів Долинської міської територіальної громади на 2025 – 2027 роки)</t>
  </si>
  <si>
    <t>УСЬОГО за розділом І та ІІ, у тому числі:</t>
  </si>
  <si>
    <t>Начальниця фінансового управління                                   Світлана ДЕМЧЕНКО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</si>
  <si>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</si>
  <si>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</si>
  <si>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0617370</t>
  </si>
  <si>
    <t xml:space="preserve">Надання дошкільної освіти </t>
  </si>
  <si>
    <t>1211070</t>
  </si>
  <si>
    <t>1070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</si>
  <si>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</si>
  <si>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А4844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</si>
  <si>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</si>
  <si>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А4007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</si>
  <si>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</si>
  <si>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</si>
  <si>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</si>
  <si>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</si>
  <si>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обласному бюджету на співфінансування для поточного ремонту споруди цивільного захисту – бомбосховища Малотур’янського ліцею Долинської міської ради Калуського району Івано-Франківської області (для КП «БУДІНВЕСТ»)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</si>
  <si>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А5065</t>
  </si>
  <si>
    <t>1119770</t>
  </si>
  <si>
    <t>Інша субвенція обласному бюджету для придбання інвентарю, а саме доріжки фехтувальної (алюмінієва сегментна збірка) для відділення фехтування Івано-Франківської обласної дитячо-юнацької спортивної школи, що функціонує в Долинській міській територіальній громаді</t>
  </si>
  <si>
    <t>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</si>
  <si>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</si>
  <si>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</si>
  <si>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</si>
  <si>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</si>
  <si>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А0693</t>
  </si>
  <si>
    <t>7370</t>
  </si>
  <si>
    <t>Програма розвитку професіоналізму і компетентності депутатів та посадових осіб Долинської міської ради на 2022-2025 роки</t>
  </si>
  <si>
    <t>21.07.2022            № 1669-21/2022</t>
  </si>
  <si>
    <t>Субвенція з обласного бюджету на 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</si>
  <si>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</si>
  <si>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на придбання спортивного інвентарю для Долинської ДЮСШ</t>
  </si>
  <si>
    <t>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</si>
  <si>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на капітальний ремонт водопроводу по вул. Кармалюка, 8-го Березня, Підлівче в м. Долина Івано-Франківської області</t>
  </si>
  <si>
    <t>на капітальний ремонт території дитячого ігрового майданчика с. Рахиня, вул. Нова, Долинської територіальної громади</t>
  </si>
  <si>
    <t>Від органів державного управління</t>
  </si>
  <si>
    <t>Субвенція з обласного бюджету 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</si>
  <si>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Субвенція з обласного бюджету на капітальний ремонт водопроводу по вул. Кармалюка, 8-го Березня, Підлівче в м. Долина Івано-Франківської області</t>
  </si>
  <si>
    <t>Субвенція з обласного бюджету на капітальний ремонт території дитячого ігрового майданчика с. Рахиня, вул. Нова, Долинської територіальної громади</t>
  </si>
  <si>
    <t>Субвенція з обласного бюджету 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</si>
  <si>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Субвенція з обласного бюджету на придбання спортивного інвентарю для Долинської ДЮСШ</t>
  </si>
  <si>
    <t>0611702</t>
  </si>
  <si>
    <t>1702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</si>
  <si>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</si>
  <si>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</si>
  <si>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0919770</t>
  </si>
  <si>
    <t>Програма протидії тероризму на території Долинської міської територіальної громади Калуського району на 2023 – 2025 роки</t>
  </si>
  <si>
    <t>30.03.2023             № 2046-30/2023</t>
  </si>
  <si>
    <t>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</t>
  </si>
  <si>
    <t>Субвенція з місцевого бюджету державному бюджету на виконання програм соціально-економічного розвитку регіонів (Програма протидії тероризму на території Долинської міської територіальної громади Калуського району на 2023 – 2025 роки)</t>
  </si>
  <si>
    <t>0617693</t>
  </si>
  <si>
    <t>7693</t>
  </si>
  <si>
    <t>Надходження коштів пайової участі у розвитку інфраструктури населеного пункту</t>
  </si>
  <si>
    <t>16.10.2025             № 4367-62/2025</t>
  </si>
  <si>
    <t>Інша субвенція обласному бюджету для відшкодування витрат за наданий пакет соціальних послуг в "Відділенні денного перебування сімей з дітьми з обмеженням життєдіяльності" Долинського обласного центру соціальної підтримки дітей та сімей "Теплий дім" Івано-Франківської обласної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</si>
  <si>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А5063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</si>
  <si>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 3018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</si>
  <si>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</si>
  <si>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А3719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</si>
  <si>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А5088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</si>
  <si>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А1126</t>
  </si>
  <si>
    <t>Субвенція з місцевого бюджету державному бюджету на виконання програм соціально-економічного розвитку регіонів  (Програма сприяння діяльності Відділу державного нагляду (контролю) в Івано-Франківській області Державної служби України з безпеки на транспорті на 2025-2027 роки)</t>
  </si>
  <si>
    <t>Зміни до розподілу частини залишку коштів, що склався станом на 01 січня 2025 року</t>
  </si>
  <si>
    <t>ТПКВ</t>
  </si>
  <si>
    <t>Назва головного розпорядника, одержувача коштів</t>
  </si>
  <si>
    <t>в тому числі:</t>
  </si>
  <si>
    <t>Примітка</t>
  </si>
  <si>
    <t>поточні видатки</t>
  </si>
  <si>
    <t>капітальні видатки</t>
  </si>
  <si>
    <t>Додаток 4 до рішення міської ради</t>
  </si>
  <si>
    <r>
      <t xml:space="preserve">                                                         Додаток 5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</si>
  <si>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Додаток 6 до рішення міської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</si>
  <si>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</si>
  <si>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А3035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</si>
  <si>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А1126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</si>
  <si>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А0222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</si>
  <si>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А4808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</si>
  <si>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А7031</t>
  </si>
  <si>
    <t xml:space="preserve"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 для потреб військової частини А7166 79 батальйону, 102-ї окремої бригади Сил територіальної оборони ЗСУ 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</si>
  <si>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А1349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</si>
  <si>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</si>
  <si>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А2637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</si>
  <si>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А4962</t>
  </si>
  <si>
    <t>Програма проведення лабораторно-діагностичних та лікувально-профілактичнихробіт у сфері ветеринарної медицини в Долинській територіальній громаді на 2025-2027 роки</t>
  </si>
  <si>
    <t>21.11.2024            № 2972-50/2024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</si>
  <si>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</si>
  <si>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</si>
  <si>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А2943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</si>
  <si>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А4576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</si>
  <si>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А5003</t>
  </si>
  <si>
    <t>на виконання заходів обласної цільової соціальної програми розвитку фізичної культури та спорту на 2022-2026 роки</t>
  </si>
  <si>
    <t>Субвенція з обласного бюджету на виконання заходів обласної цільової соціальної програми розвитку фізичної культури та спорту на 2022-2026 роки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</si>
  <si>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А4599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</si>
  <si>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 (на потреби А3029)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</si>
  <si>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  (на потреби А7409)</t>
  </si>
  <si>
    <t>1117350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</si>
  <si>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зведеної стрілецької бригади  Повітряних Сил Збройних Сил України для військової частини А2847</t>
  </si>
  <si>
    <t>Програма проведення лабораторно-діагностичних та лікувально-профілактичних робіт у сфері ветеринарної медицини в Долинській територіальній громаді на 2025-2027 роки</t>
  </si>
  <si>
    <t>Додатково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</si>
  <si>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А5044</t>
  </si>
  <si>
    <t>Заробітна плата</t>
  </si>
  <si>
    <t>10</t>
  </si>
  <si>
    <t>1011080</t>
  </si>
  <si>
    <t>від 11.12.2025 № 4564-63/2025</t>
  </si>
  <si>
    <t xml:space="preserve">                                                  від 11.12.2025 № 4564-63/2025</t>
  </si>
  <si>
    <t xml:space="preserve">Комплексна Програма розвитку цивільного захисту на території громади на 2025-2027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</si>
</sst>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2" fillId="0" borderId="0" xfId="0" applyFont="1"/>
    <xf numFmtId="4" fontId="0" fillId="0" borderId="0" xfId="0" applyNumberFormat="1"/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8" fillId="0" borderId="0" xfId="0" applyFont="1"/>
    <xf numFmtId="0" fontId="19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9" fillId="0" borderId="0" xfId="0" applyNumberFormat="1" applyFont="1"/>
    <xf numFmtId="0" fontId="20" fillId="0" borderId="0" xfId="0" applyFont="1"/>
    <xf numFmtId="4" fontId="23" fillId="0" borderId="2" xfId="0" applyNumberFormat="1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1" fontId="27" fillId="0" borderId="2" xfId="0" applyNumberFormat="1" applyFont="1" applyBorder="1" applyAlignment="1">
      <alignment vertical="center"/>
    </xf>
    <xf numFmtId="4" fontId="27" fillId="0" borderId="3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/>
    <xf numFmtId="0" fontId="17" fillId="0" borderId="1" xfId="0" applyFont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/>
    <xf numFmtId="0" fontId="16" fillId="0" borderId="0" xfId="0" applyFont="1" applyAlignment="1">
      <alignment horizontal="right"/>
    </xf>
    <xf numFmtId="0" fontId="3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1" fontId="31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4" fontId="2" fillId="0" borderId="0" xfId="0" applyNumberFormat="1" applyFont="1"/>
    <xf numFmtId="4" fontId="41" fillId="0" borderId="0" xfId="0" applyNumberFormat="1" applyFont="1"/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49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7" fillId="2" borderId="3" xfId="0" applyNumberFormat="1" applyFont="1" applyFill="1" applyBorder="1" applyAlignment="1">
      <alignment horizontal="right" vertical="center"/>
    </xf>
    <xf numFmtId="4" fontId="27" fillId="2" borderId="1" xfId="0" applyNumberFormat="1" applyFont="1" applyFill="1" applyBorder="1" applyAlignment="1">
      <alignment horizontal="right" vertical="center"/>
    </xf>
    <xf numFmtId="4" fontId="12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0" fillId="2" borderId="1" xfId="0" applyFill="1" applyBorder="1"/>
    <xf numFmtId="4" fontId="3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32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top" wrapText="1"/>
    </xf>
    <xf numFmtId="4" fontId="32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justify" vertical="center" wrapText="1"/>
    </xf>
    <xf numFmtId="4" fontId="12" fillId="0" borderId="1" xfId="0" applyNumberFormat="1" applyFont="1" applyBorder="1" applyAlignment="1">
      <alignment horizontal="right" vertical="center"/>
    </xf>
    <xf numFmtId="168" fontId="12" fillId="0" borderId="1" xfId="0" applyNumberFormat="1" applyFont="1" applyBorder="1" applyAlignment="1">
      <alignment horizontal="center" vertical="center" wrapText="1"/>
    </xf>
    <xf numFmtId="4" fontId="19" fillId="2" borderId="0" xfId="0" applyNumberFormat="1" applyFont="1" applyFill="1" applyAlignment="1">
      <alignment horizontal="right" vertical="center" wrapText="1"/>
    </xf>
    <xf numFmtId="4" fontId="31" fillId="2" borderId="1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wrapText="1"/>
    </xf>
    <xf numFmtId="4" fontId="31" fillId="2" borderId="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top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/>
    <xf numFmtId="0" fontId="43" fillId="0" borderId="1" xfId="0" applyFont="1" applyBorder="1"/>
    <xf numFmtId="4" fontId="13" fillId="0" borderId="1" xfId="0" applyNumberFormat="1" applyFont="1" applyBorder="1"/>
    <xf numFmtId="0" fontId="27" fillId="0" borderId="1" xfId="0" applyFont="1" applyBorder="1" applyAlignment="1">
      <alignment horizontal="center" vertical="center" wrapText="1"/>
    </xf>
    <xf numFmtId="0" fontId="43" fillId="0" borderId="0" xfId="0" applyFont="1"/>
    <xf numFmtId="4" fontId="13" fillId="0" borderId="0" xfId="0" applyNumberFormat="1" applyFont="1"/>
    <xf numFmtId="0" fontId="0" fillId="0" borderId="0" xfId="0" applyAlignment="1">
      <alignment horizontal="center"/>
    </xf>
    <xf numFmtId="4" fontId="9" fillId="0" borderId="0" xfId="0" applyNumberFormat="1" applyFont="1"/>
    <xf numFmtId="4" fontId="3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0" fillId="0" borderId="0" xfId="0" applyFont="1"/>
    <xf numFmtId="0" fontId="26" fillId="0" borderId="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1" fillId="0" borderId="6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12" fillId="2" borderId="4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workbookViewId="0">
      <selection activeCell="H12" sqref="H12"/>
    </sheetView>
  </sheetViews>
  <sheetFormatPr defaultRowHeight="15" x14ac:dyDescent="0.25"/>
  <cols>
    <col min="2" max="2" width="38.5703125" customWidth="1"/>
    <col min="3" max="3" width="13.85546875" customWidth="1"/>
    <col min="4" max="4" width="14.5703125" customWidth="1"/>
    <col min="5" max="5" width="13.42578125" customWidth="1"/>
    <col min="6" max="6" width="12.28515625" customWidth="1"/>
    <col min="7" max="7" width="13.42578125" customWidth="1"/>
    <col min="8" max="8" width="40.85546875" customWidth="1"/>
  </cols>
  <sheetData>
    <row r="1" spans="1:8" ht="18.75" x14ac:dyDescent="0.25">
      <c r="A1" s="10"/>
      <c r="B1" s="10"/>
      <c r="C1" s="10"/>
      <c r="D1" s="7"/>
      <c r="E1" s="7"/>
      <c r="F1" s="7"/>
      <c r="G1" s="7" t="s">
        <v>330</v>
      </c>
      <c r="H1" s="7"/>
    </row>
    <row r="2" spans="1:8" ht="18.75" x14ac:dyDescent="0.25">
      <c r="A2" s="10"/>
      <c r="B2" s="10"/>
      <c r="C2" s="10"/>
      <c r="D2" s="8"/>
      <c r="E2" s="8"/>
      <c r="F2" s="8"/>
      <c r="G2" s="8" t="s">
        <v>564</v>
      </c>
      <c r="H2" s="8"/>
    </row>
    <row r="3" spans="1:8" ht="18.75" x14ac:dyDescent="0.25">
      <c r="A3" s="10"/>
      <c r="B3" s="10"/>
      <c r="C3" s="10"/>
      <c r="D3" s="8"/>
      <c r="E3" s="8"/>
      <c r="F3" s="8"/>
      <c r="G3" s="8"/>
      <c r="H3" s="8"/>
    </row>
    <row r="4" spans="1:8" ht="18.75" x14ac:dyDescent="0.25">
      <c r="A4" s="218" t="s">
        <v>523</v>
      </c>
      <c r="B4" s="218"/>
      <c r="C4" s="218"/>
      <c r="D4" s="218"/>
      <c r="E4" s="218"/>
      <c r="F4" s="218"/>
      <c r="G4" s="218"/>
      <c r="H4" s="218"/>
    </row>
    <row r="5" spans="1:8" x14ac:dyDescent="0.25">
      <c r="A5" s="11" t="s">
        <v>291</v>
      </c>
      <c r="B5" s="10"/>
      <c r="C5" s="10"/>
      <c r="D5" s="10"/>
      <c r="E5" s="10"/>
      <c r="F5" s="10"/>
      <c r="G5" s="10"/>
      <c r="H5" s="10"/>
    </row>
    <row r="6" spans="1:8" x14ac:dyDescent="0.25">
      <c r="A6" s="11"/>
      <c r="B6" s="10"/>
      <c r="C6" s="10"/>
      <c r="D6" s="10"/>
      <c r="E6" s="10"/>
      <c r="F6" s="10"/>
      <c r="G6" s="10"/>
      <c r="H6" s="187" t="s">
        <v>136</v>
      </c>
    </row>
    <row r="7" spans="1:8" x14ac:dyDescent="0.25">
      <c r="A7" s="219" t="s">
        <v>524</v>
      </c>
      <c r="B7" s="222" t="s">
        <v>525</v>
      </c>
      <c r="C7" s="219" t="s">
        <v>142</v>
      </c>
      <c r="D7" s="225" t="s">
        <v>526</v>
      </c>
      <c r="E7" s="226"/>
      <c r="F7" s="226"/>
      <c r="G7" s="227"/>
      <c r="H7" s="219" t="s">
        <v>527</v>
      </c>
    </row>
    <row r="8" spans="1:8" x14ac:dyDescent="0.25">
      <c r="A8" s="220"/>
      <c r="B8" s="223"/>
      <c r="C8" s="220"/>
      <c r="D8" s="228" t="s">
        <v>528</v>
      </c>
      <c r="E8" s="230" t="s">
        <v>144</v>
      </c>
      <c r="F8" s="230"/>
      <c r="G8" s="228" t="s">
        <v>529</v>
      </c>
      <c r="H8" s="220"/>
    </row>
    <row r="9" spans="1:8" ht="36" x14ac:dyDescent="0.25">
      <c r="A9" s="221"/>
      <c r="B9" s="224"/>
      <c r="C9" s="221"/>
      <c r="D9" s="229"/>
      <c r="E9" s="123" t="s">
        <v>146</v>
      </c>
      <c r="F9" s="123" t="s">
        <v>147</v>
      </c>
      <c r="G9" s="229"/>
      <c r="H9" s="221"/>
    </row>
    <row r="10" spans="1:8" x14ac:dyDescent="0.25">
      <c r="A10" s="188">
        <v>1</v>
      </c>
      <c r="B10" s="188">
        <v>2</v>
      </c>
      <c r="C10" s="188">
        <v>3</v>
      </c>
      <c r="D10" s="188">
        <v>4</v>
      </c>
      <c r="E10" s="212">
        <v>5</v>
      </c>
      <c r="F10" s="212">
        <v>6</v>
      </c>
      <c r="G10" s="188">
        <v>7</v>
      </c>
      <c r="H10" s="141">
        <v>8</v>
      </c>
    </row>
    <row r="11" spans="1:8" x14ac:dyDescent="0.25">
      <c r="A11" s="189" t="s">
        <v>148</v>
      </c>
      <c r="B11" s="190" t="s">
        <v>21</v>
      </c>
      <c r="C11" s="191">
        <f>SUM(C12:C13)</f>
        <v>0</v>
      </c>
      <c r="D11" s="191">
        <f>SUM(D12:D13)</f>
        <v>450000</v>
      </c>
      <c r="E11" s="191">
        <f t="shared" ref="E11:F11" si="0">SUM(E12:E13)</f>
        <v>450000</v>
      </c>
      <c r="F11" s="191">
        <f t="shared" si="0"/>
        <v>0</v>
      </c>
      <c r="G11" s="191">
        <f>SUM(G12:G13)</f>
        <v>-450000</v>
      </c>
      <c r="H11" s="144"/>
    </row>
    <row r="12" spans="1:8" ht="38.25" x14ac:dyDescent="0.25">
      <c r="A12" s="192" t="s">
        <v>191</v>
      </c>
      <c r="B12" s="144" t="s">
        <v>228</v>
      </c>
      <c r="C12" s="191">
        <f>SUM(D12:G12)</f>
        <v>-450000</v>
      </c>
      <c r="D12" s="193"/>
      <c r="E12" s="193"/>
      <c r="F12" s="193"/>
      <c r="G12" s="193">
        <v>-450000</v>
      </c>
      <c r="H12" s="194" t="s">
        <v>566</v>
      </c>
    </row>
    <row r="13" spans="1:8" ht="38.25" x14ac:dyDescent="0.25">
      <c r="A13" s="192" t="s">
        <v>191</v>
      </c>
      <c r="B13" s="144" t="s">
        <v>228</v>
      </c>
      <c r="C13" s="191">
        <f>SUM(D13+G13)</f>
        <v>450000</v>
      </c>
      <c r="D13" s="193">
        <v>450000</v>
      </c>
      <c r="E13" s="193">
        <v>450000</v>
      </c>
      <c r="F13" s="193"/>
      <c r="G13" s="193"/>
      <c r="H13" s="194" t="s">
        <v>561</v>
      </c>
    </row>
    <row r="14" spans="1:8" x14ac:dyDescent="0.25">
      <c r="A14" s="189" t="s">
        <v>562</v>
      </c>
      <c r="B14" s="142" t="s">
        <v>23</v>
      </c>
      <c r="C14" s="191">
        <f>SUM(C15:C17)</f>
        <v>0</v>
      </c>
      <c r="D14" s="191">
        <f>SUM(D15:D17)</f>
        <v>0</v>
      </c>
      <c r="E14" s="191">
        <f>SUM(E15:E17)</f>
        <v>25000</v>
      </c>
      <c r="F14" s="191">
        <f>SUM(F15:F17)</f>
        <v>0</v>
      </c>
      <c r="G14" s="191">
        <f>SUM(G15:G17)</f>
        <v>0</v>
      </c>
      <c r="H14" s="194"/>
    </row>
    <row r="15" spans="1:8" ht="25.5" x14ac:dyDescent="0.25">
      <c r="A15" s="207" t="s">
        <v>563</v>
      </c>
      <c r="B15" s="144" t="s">
        <v>208</v>
      </c>
      <c r="C15" s="191">
        <f>SUM(D15+G15)</f>
        <v>169842.19</v>
      </c>
      <c r="D15" s="193">
        <f>SUM(E15:F15)</f>
        <v>169842.19</v>
      </c>
      <c r="E15" s="193">
        <f>190000+25000</f>
        <v>215000</v>
      </c>
      <c r="F15" s="193">
        <f>-8000-37157.81</f>
        <v>-45157.81</v>
      </c>
      <c r="G15" s="193"/>
      <c r="H15" s="194"/>
    </row>
    <row r="16" spans="1:8" x14ac:dyDescent="0.25">
      <c r="A16" s="207" t="s">
        <v>366</v>
      </c>
      <c r="B16" s="144" t="s">
        <v>210</v>
      </c>
      <c r="C16" s="191">
        <f t="shared" ref="C16" si="1">SUM(D16+G16)</f>
        <v>-7044.96</v>
      </c>
      <c r="D16" s="193">
        <f t="shared" ref="D16" si="2">SUM(E16:F16)</f>
        <v>-7044.96</v>
      </c>
      <c r="E16" s="193"/>
      <c r="F16" s="193">
        <f>-7044.96</f>
        <v>-7044.96</v>
      </c>
      <c r="G16" s="193"/>
      <c r="H16" s="194"/>
    </row>
    <row r="17" spans="1:8" ht="38.25" x14ac:dyDescent="0.25">
      <c r="A17" s="208">
        <v>1014060</v>
      </c>
      <c r="B17" s="144" t="s">
        <v>213</v>
      </c>
      <c r="C17" s="191">
        <f>SUM(D17+G17)</f>
        <v>-162797.23000000001</v>
      </c>
      <c r="D17" s="193">
        <f>E17+F17-25000</f>
        <v>-162797.23000000001</v>
      </c>
      <c r="E17" s="209">
        <f>-190000</f>
        <v>-190000</v>
      </c>
      <c r="F17" s="209">
        <f>7044.96+8000+37157.81</f>
        <v>52202.77</v>
      </c>
      <c r="G17" s="209"/>
      <c r="H17" s="209"/>
    </row>
    <row r="18" spans="1:8" x14ac:dyDescent="0.25">
      <c r="A18" s="210"/>
      <c r="B18" s="210" t="s">
        <v>6</v>
      </c>
      <c r="C18" s="211">
        <f>C11+C14</f>
        <v>0</v>
      </c>
      <c r="D18" s="211">
        <f t="shared" ref="D18:G18" si="3">D11+D14</f>
        <v>450000</v>
      </c>
      <c r="E18" s="211">
        <f t="shared" si="3"/>
        <v>475000</v>
      </c>
      <c r="F18" s="211">
        <f t="shared" si="3"/>
        <v>0</v>
      </c>
      <c r="G18" s="211">
        <f t="shared" si="3"/>
        <v>-450000</v>
      </c>
      <c r="H18" s="210"/>
    </row>
    <row r="19" spans="1:8" x14ac:dyDescent="0.25">
      <c r="A19" s="213"/>
      <c r="B19" s="213"/>
      <c r="C19" s="214"/>
      <c r="D19" s="214"/>
      <c r="E19" s="214"/>
      <c r="F19" s="214"/>
      <c r="G19" s="214"/>
      <c r="H19" s="213"/>
    </row>
    <row r="20" spans="1:8" ht="18.75" x14ac:dyDescent="0.3">
      <c r="B20" s="15" t="s">
        <v>225</v>
      </c>
      <c r="G20" s="15" t="s">
        <v>226</v>
      </c>
      <c r="H20" s="215"/>
    </row>
    <row r="84" ht="42" customHeight="1" x14ac:dyDescent="0.25"/>
    <row r="97" ht="14.25" customHeight="1" x14ac:dyDescent="0.25"/>
  </sheetData>
  <mergeCells count="9">
    <mergeCell ref="A4:H4"/>
    <mergeCell ref="A7:A9"/>
    <mergeCell ref="B7:B9"/>
    <mergeCell ref="C7:C9"/>
    <mergeCell ref="D7:G7"/>
    <mergeCell ref="H7:H9"/>
    <mergeCell ref="D8:D9"/>
    <mergeCell ref="E8:F8"/>
    <mergeCell ref="G8:G9"/>
  </mergeCells>
  <pageMargins left="0.70866141732283472" right="0.31496062992125984" top="0.55118110236220474" bottom="0.55118110236220474" header="0.11811023622047245" footer="0.11811023622047245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4"/>
  <sheetViews>
    <sheetView workbookViewId="0"/>
  </sheetViews>
  <sheetFormatPr defaultRowHeight="15" x14ac:dyDescent="0.25"/>
  <cols>
    <col min="2" max="2" width="51.140625" customWidth="1"/>
    <col min="3" max="4" width="12.85546875" customWidth="1"/>
    <col min="5" max="5" width="12.28515625" customWidth="1"/>
    <col min="6" max="6" width="12.85546875" customWidth="1"/>
    <col min="7" max="7" width="12" customWidth="1"/>
    <col min="8" max="8" width="11.28515625" customWidth="1"/>
    <col min="9" max="9" width="11" customWidth="1"/>
    <col min="10" max="10" width="11.5703125" customWidth="1"/>
  </cols>
  <sheetData>
    <row r="1" spans="1:10" ht="18.75" x14ac:dyDescent="0.25">
      <c r="A1" s="10"/>
      <c r="B1" s="10"/>
      <c r="C1" s="10"/>
      <c r="D1" s="7"/>
      <c r="E1" s="7"/>
      <c r="F1" s="7"/>
      <c r="G1" s="7" t="s">
        <v>138</v>
      </c>
      <c r="H1" s="10"/>
      <c r="I1" s="10"/>
      <c r="J1" s="10"/>
    </row>
    <row r="2" spans="1:10" ht="18.75" x14ac:dyDescent="0.25">
      <c r="A2" s="10"/>
      <c r="B2" s="10"/>
      <c r="C2" s="10"/>
      <c r="D2" s="8"/>
      <c r="E2" s="8"/>
      <c r="F2" s="8"/>
      <c r="G2" s="8" t="s">
        <v>564</v>
      </c>
      <c r="H2" s="10"/>
      <c r="I2" s="10"/>
      <c r="J2" s="10"/>
    </row>
    <row r="3" spans="1:10" ht="18.7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0" x14ac:dyDescent="0.25">
      <c r="A4" s="11" t="s">
        <v>291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11"/>
      <c r="B5" s="10"/>
      <c r="C5" s="10"/>
      <c r="D5" s="10"/>
      <c r="E5" s="10"/>
      <c r="F5" s="10"/>
      <c r="G5" s="10"/>
      <c r="H5" s="10"/>
      <c r="I5" s="10"/>
      <c r="J5" s="10" t="s">
        <v>136</v>
      </c>
    </row>
    <row r="6" spans="1:10" ht="15" customHeight="1" x14ac:dyDescent="0.25">
      <c r="A6" s="231" t="s">
        <v>56</v>
      </c>
      <c r="B6" s="231" t="s">
        <v>57</v>
      </c>
      <c r="C6" s="231" t="s">
        <v>58</v>
      </c>
      <c r="D6" s="232" t="s">
        <v>7</v>
      </c>
      <c r="E6" s="232"/>
      <c r="F6" s="232"/>
      <c r="G6" s="232" t="s">
        <v>8</v>
      </c>
      <c r="H6" s="232"/>
      <c r="I6" s="232"/>
      <c r="J6" s="232"/>
    </row>
    <row r="7" spans="1:10" ht="36" x14ac:dyDescent="0.25">
      <c r="A7" s="231"/>
      <c r="B7" s="231"/>
      <c r="C7" s="231"/>
      <c r="D7" s="123" t="s">
        <v>293</v>
      </c>
      <c r="E7" s="123" t="s">
        <v>294</v>
      </c>
      <c r="F7" s="123" t="s">
        <v>295</v>
      </c>
      <c r="G7" s="123" t="s">
        <v>293</v>
      </c>
      <c r="H7" s="123" t="s">
        <v>294</v>
      </c>
      <c r="I7" s="123" t="s">
        <v>10</v>
      </c>
      <c r="J7" s="123" t="s">
        <v>295</v>
      </c>
    </row>
    <row r="8" spans="1:10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</row>
    <row r="9" spans="1:10" x14ac:dyDescent="0.25">
      <c r="A9" s="43">
        <v>10000000</v>
      </c>
      <c r="B9" s="44" t="s">
        <v>59</v>
      </c>
      <c r="C9" s="45">
        <f>SUM(F9+J9)</f>
        <v>570145318</v>
      </c>
      <c r="D9" s="45">
        <f>SUM(D10+D19+D29+D37+D53)</f>
        <v>565894618</v>
      </c>
      <c r="E9" s="45">
        <f t="shared" ref="E9:I9" si="0">SUM(E10+E19+E29+E37+E53)</f>
        <v>3585400</v>
      </c>
      <c r="F9" s="45">
        <f>SUM(D9:E9)</f>
        <v>569480018</v>
      </c>
      <c r="G9" s="45">
        <f t="shared" si="0"/>
        <v>665300</v>
      </c>
      <c r="H9" s="45">
        <f t="shared" si="0"/>
        <v>0</v>
      </c>
      <c r="I9" s="45">
        <f t="shared" si="0"/>
        <v>0</v>
      </c>
      <c r="J9" s="45">
        <f>SUM(G9:H9)</f>
        <v>665300</v>
      </c>
    </row>
    <row r="10" spans="1:10" ht="24" x14ac:dyDescent="0.25">
      <c r="A10" s="43">
        <v>11000000</v>
      </c>
      <c r="B10" s="44" t="s">
        <v>60</v>
      </c>
      <c r="C10" s="45">
        <f t="shared" ref="C10:C73" si="1">SUM(F10+J10)</f>
        <v>291669400</v>
      </c>
      <c r="D10" s="46">
        <f>SUM(D11+D17)</f>
        <v>289084000</v>
      </c>
      <c r="E10" s="46">
        <f t="shared" ref="E10:I10" si="2">SUM(E11+E17)</f>
        <v>2585400</v>
      </c>
      <c r="F10" s="45">
        <f t="shared" ref="F10:F73" si="3">SUM(D10:E10)</f>
        <v>291669400</v>
      </c>
      <c r="G10" s="46">
        <f t="shared" si="2"/>
        <v>0</v>
      </c>
      <c r="H10" s="46">
        <f t="shared" si="2"/>
        <v>0</v>
      </c>
      <c r="I10" s="46">
        <f t="shared" si="2"/>
        <v>0</v>
      </c>
      <c r="J10" s="45">
        <f t="shared" ref="J10:J73" si="4">SUM(G10:H10)</f>
        <v>0</v>
      </c>
    </row>
    <row r="11" spans="1:10" x14ac:dyDescent="0.25">
      <c r="A11" s="47">
        <v>11010000</v>
      </c>
      <c r="B11" s="48" t="s">
        <v>61</v>
      </c>
      <c r="C11" s="45">
        <f t="shared" si="1"/>
        <v>291549400</v>
      </c>
      <c r="D11" s="46">
        <f>SUM(D12:D16)</f>
        <v>288964000</v>
      </c>
      <c r="E11" s="46">
        <f t="shared" ref="E11:I11" si="5">SUM(E12:E16)</f>
        <v>2585400</v>
      </c>
      <c r="F11" s="45">
        <f t="shared" si="3"/>
        <v>291549400</v>
      </c>
      <c r="G11" s="46">
        <f t="shared" si="5"/>
        <v>0</v>
      </c>
      <c r="H11" s="46">
        <f t="shared" si="5"/>
        <v>0</v>
      </c>
      <c r="I11" s="46">
        <f t="shared" si="5"/>
        <v>0</v>
      </c>
      <c r="J11" s="45">
        <f t="shared" si="4"/>
        <v>0</v>
      </c>
    </row>
    <row r="12" spans="1:10" ht="24" x14ac:dyDescent="0.25">
      <c r="A12" s="47">
        <v>11010100</v>
      </c>
      <c r="B12" s="48" t="s">
        <v>62</v>
      </c>
      <c r="C12" s="45">
        <f t="shared" si="1"/>
        <v>277179400</v>
      </c>
      <c r="D12" s="49">
        <v>275294000</v>
      </c>
      <c r="E12" s="49">
        <v>1885400</v>
      </c>
      <c r="F12" s="45">
        <f t="shared" si="3"/>
        <v>277179400</v>
      </c>
      <c r="G12" s="50"/>
      <c r="H12" s="50"/>
      <c r="I12" s="50"/>
      <c r="J12" s="45">
        <f t="shared" si="4"/>
        <v>0</v>
      </c>
    </row>
    <row r="13" spans="1:10" ht="24" x14ac:dyDescent="0.25">
      <c r="A13" s="47">
        <v>11010400</v>
      </c>
      <c r="B13" s="48" t="s">
        <v>63</v>
      </c>
      <c r="C13" s="45">
        <f t="shared" si="1"/>
        <v>4505000</v>
      </c>
      <c r="D13" s="49">
        <v>4505000</v>
      </c>
      <c r="E13" s="49"/>
      <c r="F13" s="45">
        <f t="shared" si="3"/>
        <v>4505000</v>
      </c>
      <c r="G13" s="50"/>
      <c r="H13" s="50"/>
      <c r="I13" s="50"/>
      <c r="J13" s="45">
        <f t="shared" si="4"/>
        <v>0</v>
      </c>
    </row>
    <row r="14" spans="1:10" ht="24" x14ac:dyDescent="0.25">
      <c r="A14" s="47">
        <v>11010500</v>
      </c>
      <c r="B14" s="48" t="s">
        <v>64</v>
      </c>
      <c r="C14" s="45">
        <f t="shared" si="1"/>
        <v>7600000</v>
      </c>
      <c r="D14" s="49">
        <v>7600000</v>
      </c>
      <c r="E14" s="49"/>
      <c r="F14" s="45">
        <f t="shared" si="3"/>
        <v>7600000</v>
      </c>
      <c r="G14" s="50"/>
      <c r="H14" s="50"/>
      <c r="I14" s="50"/>
      <c r="J14" s="45">
        <f t="shared" si="4"/>
        <v>0</v>
      </c>
    </row>
    <row r="15" spans="1:10" ht="24" x14ac:dyDescent="0.25">
      <c r="A15" s="51">
        <v>11011200</v>
      </c>
      <c r="B15" s="52" t="s">
        <v>229</v>
      </c>
      <c r="C15" s="45">
        <f t="shared" si="1"/>
        <v>2200000</v>
      </c>
      <c r="D15" s="49">
        <v>1500000</v>
      </c>
      <c r="E15" s="49">
        <v>700000</v>
      </c>
      <c r="F15" s="45">
        <f t="shared" si="3"/>
        <v>2200000</v>
      </c>
      <c r="G15" s="50"/>
      <c r="H15" s="50"/>
      <c r="I15" s="50"/>
      <c r="J15" s="45">
        <f t="shared" si="4"/>
        <v>0</v>
      </c>
    </row>
    <row r="16" spans="1:10" ht="24" x14ac:dyDescent="0.25">
      <c r="A16" s="51">
        <v>11011300</v>
      </c>
      <c r="B16" s="52" t="s">
        <v>230</v>
      </c>
      <c r="C16" s="45">
        <f t="shared" si="1"/>
        <v>65000</v>
      </c>
      <c r="D16" s="49">
        <v>65000</v>
      </c>
      <c r="E16" s="49"/>
      <c r="F16" s="45">
        <f t="shared" si="3"/>
        <v>65000</v>
      </c>
      <c r="G16" s="50"/>
      <c r="H16" s="50"/>
      <c r="I16" s="50"/>
      <c r="J16" s="45">
        <f t="shared" si="4"/>
        <v>0</v>
      </c>
    </row>
    <row r="17" spans="1:10" x14ac:dyDescent="0.25">
      <c r="A17" s="43">
        <v>11020000</v>
      </c>
      <c r="B17" s="44" t="s">
        <v>65</v>
      </c>
      <c r="C17" s="45">
        <f t="shared" si="1"/>
        <v>120000</v>
      </c>
      <c r="D17" s="46">
        <f>SUM(D18)</f>
        <v>120000</v>
      </c>
      <c r="E17" s="46">
        <f t="shared" ref="E17:I17" si="6">SUM(E18)</f>
        <v>0</v>
      </c>
      <c r="F17" s="45">
        <f t="shared" si="3"/>
        <v>120000</v>
      </c>
      <c r="G17" s="46">
        <f t="shared" si="6"/>
        <v>0</v>
      </c>
      <c r="H17" s="46">
        <f t="shared" si="6"/>
        <v>0</v>
      </c>
      <c r="I17" s="46">
        <f t="shared" si="6"/>
        <v>0</v>
      </c>
      <c r="J17" s="45">
        <f t="shared" si="4"/>
        <v>0</v>
      </c>
    </row>
    <row r="18" spans="1:10" ht="24" x14ac:dyDescent="0.25">
      <c r="A18" s="47">
        <v>11020200</v>
      </c>
      <c r="B18" s="48" t="s">
        <v>66</v>
      </c>
      <c r="C18" s="45">
        <f t="shared" si="1"/>
        <v>120000</v>
      </c>
      <c r="D18" s="49">
        <v>120000</v>
      </c>
      <c r="E18" s="49"/>
      <c r="F18" s="45">
        <f t="shared" si="3"/>
        <v>120000</v>
      </c>
      <c r="G18" s="49"/>
      <c r="H18" s="49"/>
      <c r="I18" s="49"/>
      <c r="J18" s="45">
        <f t="shared" si="4"/>
        <v>0</v>
      </c>
    </row>
    <row r="19" spans="1:10" ht="24" x14ac:dyDescent="0.25">
      <c r="A19" s="43">
        <v>13000000</v>
      </c>
      <c r="B19" s="44" t="s">
        <v>67</v>
      </c>
      <c r="C19" s="45">
        <f t="shared" si="1"/>
        <v>42865000</v>
      </c>
      <c r="D19" s="46">
        <f>SUM(D20+D23+D27)</f>
        <v>42865000</v>
      </c>
      <c r="E19" s="46">
        <f t="shared" ref="E19:I19" si="7">SUM(E20+E23+E27)</f>
        <v>0</v>
      </c>
      <c r="F19" s="45">
        <f t="shared" si="3"/>
        <v>42865000</v>
      </c>
      <c r="G19" s="46">
        <f t="shared" si="7"/>
        <v>0</v>
      </c>
      <c r="H19" s="46">
        <f t="shared" si="7"/>
        <v>0</v>
      </c>
      <c r="I19" s="46">
        <f t="shared" si="7"/>
        <v>0</v>
      </c>
      <c r="J19" s="45">
        <f t="shared" si="4"/>
        <v>0</v>
      </c>
    </row>
    <row r="20" spans="1:10" x14ac:dyDescent="0.25">
      <c r="A20" s="43">
        <v>13010000</v>
      </c>
      <c r="B20" s="44" t="s">
        <v>68</v>
      </c>
      <c r="C20" s="45">
        <f t="shared" si="1"/>
        <v>1310000</v>
      </c>
      <c r="D20" s="46">
        <f>SUM(D21:D22)</f>
        <v>1310000</v>
      </c>
      <c r="E20" s="46">
        <f t="shared" ref="E20:I20" si="8">SUM(E21:E22)</f>
        <v>0</v>
      </c>
      <c r="F20" s="45">
        <f t="shared" si="3"/>
        <v>1310000</v>
      </c>
      <c r="G20" s="46">
        <f t="shared" si="8"/>
        <v>0</v>
      </c>
      <c r="H20" s="46">
        <f t="shared" si="8"/>
        <v>0</v>
      </c>
      <c r="I20" s="46">
        <f t="shared" si="8"/>
        <v>0</v>
      </c>
      <c r="J20" s="45">
        <f t="shared" si="4"/>
        <v>0</v>
      </c>
    </row>
    <row r="21" spans="1:10" ht="36" x14ac:dyDescent="0.25">
      <c r="A21" s="47">
        <v>13010100</v>
      </c>
      <c r="B21" s="48" t="s">
        <v>69</v>
      </c>
      <c r="C21" s="45">
        <f t="shared" si="1"/>
        <v>360000</v>
      </c>
      <c r="D21" s="49">
        <v>360000</v>
      </c>
      <c r="E21" s="49"/>
      <c r="F21" s="45">
        <f t="shared" si="3"/>
        <v>360000</v>
      </c>
      <c r="G21" s="49"/>
      <c r="H21" s="49"/>
      <c r="I21" s="49"/>
      <c r="J21" s="45">
        <f t="shared" si="4"/>
        <v>0</v>
      </c>
    </row>
    <row r="22" spans="1:10" ht="48" x14ac:dyDescent="0.25">
      <c r="A22" s="47">
        <v>13010200</v>
      </c>
      <c r="B22" s="48" t="s">
        <v>70</v>
      </c>
      <c r="C22" s="45">
        <f t="shared" si="1"/>
        <v>950000</v>
      </c>
      <c r="D22" s="49">
        <v>950000</v>
      </c>
      <c r="E22" s="49"/>
      <c r="F22" s="45">
        <f t="shared" si="3"/>
        <v>950000</v>
      </c>
      <c r="G22" s="49"/>
      <c r="H22" s="49"/>
      <c r="I22" s="49"/>
      <c r="J22" s="45">
        <f t="shared" si="4"/>
        <v>0</v>
      </c>
    </row>
    <row r="23" spans="1:10" x14ac:dyDescent="0.25">
      <c r="A23" s="43">
        <v>13030000</v>
      </c>
      <c r="B23" s="44" t="s">
        <v>71</v>
      </c>
      <c r="C23" s="45">
        <f t="shared" si="1"/>
        <v>41515000</v>
      </c>
      <c r="D23" s="46">
        <f>SUM(D24:D26)</f>
        <v>41515000</v>
      </c>
      <c r="E23" s="46">
        <f t="shared" ref="E23:I23" si="9">SUM(E24:E26)</f>
        <v>0</v>
      </c>
      <c r="F23" s="45">
        <f t="shared" si="3"/>
        <v>41515000</v>
      </c>
      <c r="G23" s="46">
        <f t="shared" si="9"/>
        <v>0</v>
      </c>
      <c r="H23" s="46">
        <f t="shared" si="9"/>
        <v>0</v>
      </c>
      <c r="I23" s="46">
        <f t="shared" si="9"/>
        <v>0</v>
      </c>
      <c r="J23" s="45">
        <f t="shared" si="4"/>
        <v>0</v>
      </c>
    </row>
    <row r="24" spans="1:10" ht="24" x14ac:dyDescent="0.25">
      <c r="A24" s="47">
        <v>13030100</v>
      </c>
      <c r="B24" s="48" t="s">
        <v>72</v>
      </c>
      <c r="C24" s="45">
        <f t="shared" si="1"/>
        <v>580000</v>
      </c>
      <c r="D24" s="49">
        <v>580000</v>
      </c>
      <c r="E24" s="49"/>
      <c r="F24" s="45">
        <f t="shared" si="3"/>
        <v>580000</v>
      </c>
      <c r="G24" s="49"/>
      <c r="H24" s="49"/>
      <c r="I24" s="49"/>
      <c r="J24" s="45">
        <f t="shared" si="4"/>
        <v>0</v>
      </c>
    </row>
    <row r="25" spans="1:10" x14ac:dyDescent="0.25">
      <c r="A25" s="47">
        <v>13030700</v>
      </c>
      <c r="B25" s="48" t="s">
        <v>73</v>
      </c>
      <c r="C25" s="45">
        <f t="shared" si="1"/>
        <v>30090000</v>
      </c>
      <c r="D25" s="49">
        <v>30090000</v>
      </c>
      <c r="E25" s="49"/>
      <c r="F25" s="45">
        <f t="shared" si="3"/>
        <v>30090000</v>
      </c>
      <c r="G25" s="50"/>
      <c r="H25" s="50"/>
      <c r="I25" s="50"/>
      <c r="J25" s="45">
        <f t="shared" si="4"/>
        <v>0</v>
      </c>
    </row>
    <row r="26" spans="1:10" ht="24" x14ac:dyDescent="0.25">
      <c r="A26" s="47">
        <v>13030800</v>
      </c>
      <c r="B26" s="48" t="s">
        <v>74</v>
      </c>
      <c r="C26" s="45">
        <f t="shared" si="1"/>
        <v>10845000</v>
      </c>
      <c r="D26" s="49">
        <v>10845000</v>
      </c>
      <c r="E26" s="49"/>
      <c r="F26" s="45">
        <f t="shared" si="3"/>
        <v>10845000</v>
      </c>
      <c r="G26" s="50"/>
      <c r="H26" s="50"/>
      <c r="I26" s="50"/>
      <c r="J26" s="45">
        <f t="shared" si="4"/>
        <v>0</v>
      </c>
    </row>
    <row r="27" spans="1:10" x14ac:dyDescent="0.25">
      <c r="A27" s="53">
        <v>13040000</v>
      </c>
      <c r="B27" s="54" t="s">
        <v>231</v>
      </c>
      <c r="C27" s="45">
        <f t="shared" si="1"/>
        <v>40000</v>
      </c>
      <c r="D27" s="46">
        <f>SUM(D28)</f>
        <v>40000</v>
      </c>
      <c r="E27" s="46">
        <f t="shared" ref="E27:I27" si="10">SUM(E28)</f>
        <v>0</v>
      </c>
      <c r="F27" s="45">
        <f t="shared" si="3"/>
        <v>40000</v>
      </c>
      <c r="G27" s="46">
        <f t="shared" si="10"/>
        <v>0</v>
      </c>
      <c r="H27" s="46">
        <f t="shared" si="10"/>
        <v>0</v>
      </c>
      <c r="I27" s="46">
        <f t="shared" si="10"/>
        <v>0</v>
      </c>
      <c r="J27" s="45">
        <f t="shared" si="4"/>
        <v>0</v>
      </c>
    </row>
    <row r="28" spans="1:10" ht="24" x14ac:dyDescent="0.25">
      <c r="A28" s="47">
        <v>13040100</v>
      </c>
      <c r="B28" s="48" t="s">
        <v>75</v>
      </c>
      <c r="C28" s="45">
        <f t="shared" si="1"/>
        <v>40000</v>
      </c>
      <c r="D28" s="49">
        <v>40000</v>
      </c>
      <c r="E28" s="49"/>
      <c r="F28" s="45">
        <f t="shared" si="3"/>
        <v>40000</v>
      </c>
      <c r="G28" s="50"/>
      <c r="H28" s="50"/>
      <c r="I28" s="50"/>
      <c r="J28" s="45">
        <f t="shared" si="4"/>
        <v>0</v>
      </c>
    </row>
    <row r="29" spans="1:10" x14ac:dyDescent="0.25">
      <c r="A29" s="43">
        <v>14000000</v>
      </c>
      <c r="B29" s="44" t="s">
        <v>76</v>
      </c>
      <c r="C29" s="45">
        <f t="shared" si="1"/>
        <v>49110000</v>
      </c>
      <c r="D29" s="46">
        <f>SUM(D30+D32+D34)</f>
        <v>49110000</v>
      </c>
      <c r="E29" s="46">
        <f t="shared" ref="E29:I29" si="11">SUM(E30+E32+E34)</f>
        <v>0</v>
      </c>
      <c r="F29" s="45">
        <f t="shared" si="3"/>
        <v>49110000</v>
      </c>
      <c r="G29" s="46">
        <f t="shared" si="11"/>
        <v>0</v>
      </c>
      <c r="H29" s="46">
        <f t="shared" si="11"/>
        <v>0</v>
      </c>
      <c r="I29" s="46">
        <f t="shared" si="11"/>
        <v>0</v>
      </c>
      <c r="J29" s="45">
        <f t="shared" si="4"/>
        <v>0</v>
      </c>
    </row>
    <row r="30" spans="1:10" ht="24" x14ac:dyDescent="0.25">
      <c r="A30" s="43">
        <v>14020000</v>
      </c>
      <c r="B30" s="44" t="s">
        <v>77</v>
      </c>
      <c r="C30" s="45">
        <f t="shared" si="1"/>
        <v>4200000</v>
      </c>
      <c r="D30" s="46">
        <f>SUM(D31)</f>
        <v>4200000</v>
      </c>
      <c r="E30" s="46">
        <f t="shared" ref="E30:I30" si="12">SUM(E31)</f>
        <v>0</v>
      </c>
      <c r="F30" s="45">
        <f t="shared" si="3"/>
        <v>4200000</v>
      </c>
      <c r="G30" s="46">
        <f t="shared" si="12"/>
        <v>0</v>
      </c>
      <c r="H30" s="46">
        <f t="shared" si="12"/>
        <v>0</v>
      </c>
      <c r="I30" s="46">
        <f t="shared" si="12"/>
        <v>0</v>
      </c>
      <c r="J30" s="45">
        <f t="shared" si="4"/>
        <v>0</v>
      </c>
    </row>
    <row r="31" spans="1:10" x14ac:dyDescent="0.25">
      <c r="A31" s="47">
        <v>14021900</v>
      </c>
      <c r="B31" s="48" t="s">
        <v>78</v>
      </c>
      <c r="C31" s="45">
        <f t="shared" si="1"/>
        <v>4200000</v>
      </c>
      <c r="D31" s="49">
        <v>4200000</v>
      </c>
      <c r="E31" s="49"/>
      <c r="F31" s="45">
        <f t="shared" si="3"/>
        <v>4200000</v>
      </c>
      <c r="G31" s="49"/>
      <c r="H31" s="49"/>
      <c r="I31" s="49"/>
      <c r="J31" s="45">
        <f t="shared" si="4"/>
        <v>0</v>
      </c>
    </row>
    <row r="32" spans="1:10" ht="24" x14ac:dyDescent="0.25">
      <c r="A32" s="43">
        <v>14030000</v>
      </c>
      <c r="B32" s="44" t="s">
        <v>79</v>
      </c>
      <c r="C32" s="45">
        <f t="shared" si="1"/>
        <v>33475000</v>
      </c>
      <c r="D32" s="46">
        <f>SUM(D33)</f>
        <v>33475000</v>
      </c>
      <c r="E32" s="46">
        <f t="shared" ref="E32:I32" si="13">SUM(E33)</f>
        <v>0</v>
      </c>
      <c r="F32" s="45">
        <f t="shared" si="3"/>
        <v>33475000</v>
      </c>
      <c r="G32" s="46">
        <f t="shared" si="13"/>
        <v>0</v>
      </c>
      <c r="H32" s="46">
        <f t="shared" si="13"/>
        <v>0</v>
      </c>
      <c r="I32" s="46">
        <f t="shared" si="13"/>
        <v>0</v>
      </c>
      <c r="J32" s="45">
        <f t="shared" si="4"/>
        <v>0</v>
      </c>
    </row>
    <row r="33" spans="1:10" x14ac:dyDescent="0.25">
      <c r="A33" s="47">
        <v>14031900</v>
      </c>
      <c r="B33" s="48" t="s">
        <v>78</v>
      </c>
      <c r="C33" s="45">
        <f t="shared" si="1"/>
        <v>33475000</v>
      </c>
      <c r="D33" s="49">
        <v>33475000</v>
      </c>
      <c r="E33" s="49"/>
      <c r="F33" s="45">
        <f t="shared" si="3"/>
        <v>33475000</v>
      </c>
      <c r="G33" s="49"/>
      <c r="H33" s="49"/>
      <c r="I33" s="49"/>
      <c r="J33" s="45">
        <f t="shared" si="4"/>
        <v>0</v>
      </c>
    </row>
    <row r="34" spans="1:10" ht="24" x14ac:dyDescent="0.25">
      <c r="A34" s="53">
        <v>14040000</v>
      </c>
      <c r="B34" s="54" t="s">
        <v>232</v>
      </c>
      <c r="C34" s="45">
        <f t="shared" si="1"/>
        <v>11435000</v>
      </c>
      <c r="D34" s="46">
        <f>SUM(D35:D36)</f>
        <v>11435000</v>
      </c>
      <c r="E34" s="46">
        <f t="shared" ref="E34:I34" si="14">SUM(E35:E36)</f>
        <v>0</v>
      </c>
      <c r="F34" s="45">
        <f t="shared" si="3"/>
        <v>11435000</v>
      </c>
      <c r="G34" s="46">
        <f t="shared" si="14"/>
        <v>0</v>
      </c>
      <c r="H34" s="46">
        <f t="shared" si="14"/>
        <v>0</v>
      </c>
      <c r="I34" s="46">
        <f t="shared" si="14"/>
        <v>0</v>
      </c>
      <c r="J34" s="45">
        <f t="shared" si="4"/>
        <v>0</v>
      </c>
    </row>
    <row r="35" spans="1:10" ht="60" x14ac:dyDescent="0.25">
      <c r="A35" s="55">
        <v>14040100</v>
      </c>
      <c r="B35" s="48" t="s">
        <v>80</v>
      </c>
      <c r="C35" s="45">
        <f t="shared" si="1"/>
        <v>6235000</v>
      </c>
      <c r="D35" s="49">
        <v>6235000</v>
      </c>
      <c r="E35" s="49"/>
      <c r="F35" s="45">
        <f t="shared" si="3"/>
        <v>6235000</v>
      </c>
      <c r="G35" s="49"/>
      <c r="H35" s="49"/>
      <c r="I35" s="49"/>
      <c r="J35" s="45">
        <f t="shared" si="4"/>
        <v>0</v>
      </c>
    </row>
    <row r="36" spans="1:10" ht="48" x14ac:dyDescent="0.25">
      <c r="A36" s="55">
        <v>14040200</v>
      </c>
      <c r="B36" s="48" t="s">
        <v>81</v>
      </c>
      <c r="C36" s="45">
        <f t="shared" si="1"/>
        <v>5200000</v>
      </c>
      <c r="D36" s="49">
        <v>5200000</v>
      </c>
      <c r="E36" s="49"/>
      <c r="F36" s="45">
        <f t="shared" si="3"/>
        <v>5200000</v>
      </c>
      <c r="G36" s="49"/>
      <c r="H36" s="49"/>
      <c r="I36" s="49"/>
      <c r="J36" s="45">
        <f t="shared" si="4"/>
        <v>0</v>
      </c>
    </row>
    <row r="37" spans="1:10" x14ac:dyDescent="0.25">
      <c r="A37" s="43">
        <v>18000000</v>
      </c>
      <c r="B37" s="44" t="s">
        <v>82</v>
      </c>
      <c r="C37" s="45">
        <f t="shared" si="1"/>
        <v>185835618</v>
      </c>
      <c r="D37" s="46">
        <f>SUM(D38+D46+D49)</f>
        <v>184835618</v>
      </c>
      <c r="E37" s="46">
        <f t="shared" ref="E37:I37" si="15">SUM(E38+E46+E49)</f>
        <v>1000000</v>
      </c>
      <c r="F37" s="45">
        <f t="shared" si="3"/>
        <v>185835618</v>
      </c>
      <c r="G37" s="46">
        <f t="shared" si="15"/>
        <v>0</v>
      </c>
      <c r="H37" s="46">
        <f t="shared" si="15"/>
        <v>0</v>
      </c>
      <c r="I37" s="46">
        <f t="shared" si="15"/>
        <v>0</v>
      </c>
      <c r="J37" s="45">
        <f t="shared" si="4"/>
        <v>0</v>
      </c>
    </row>
    <row r="38" spans="1:10" x14ac:dyDescent="0.25">
      <c r="A38" s="43">
        <v>18010000</v>
      </c>
      <c r="B38" s="44" t="s">
        <v>83</v>
      </c>
      <c r="C38" s="45">
        <f t="shared" si="1"/>
        <v>120872418</v>
      </c>
      <c r="D38" s="46">
        <f>SUM(D39:D45)</f>
        <v>119872418</v>
      </c>
      <c r="E38" s="46">
        <f t="shared" ref="E38:I38" si="16">SUM(E39:E45)</f>
        <v>1000000</v>
      </c>
      <c r="F38" s="45">
        <f t="shared" si="3"/>
        <v>120872418</v>
      </c>
      <c r="G38" s="46">
        <f t="shared" si="16"/>
        <v>0</v>
      </c>
      <c r="H38" s="46">
        <f t="shared" si="16"/>
        <v>0</v>
      </c>
      <c r="I38" s="46">
        <f t="shared" si="16"/>
        <v>0</v>
      </c>
      <c r="J38" s="45">
        <f t="shared" si="4"/>
        <v>0</v>
      </c>
    </row>
    <row r="39" spans="1:10" ht="36" x14ac:dyDescent="0.25">
      <c r="A39" s="47">
        <v>18010200</v>
      </c>
      <c r="B39" s="48" t="s">
        <v>84</v>
      </c>
      <c r="C39" s="45">
        <f t="shared" si="1"/>
        <v>2480000</v>
      </c>
      <c r="D39" s="49">
        <v>2480000</v>
      </c>
      <c r="E39" s="49"/>
      <c r="F39" s="45">
        <f t="shared" si="3"/>
        <v>2480000</v>
      </c>
      <c r="G39" s="49"/>
      <c r="H39" s="49"/>
      <c r="I39" s="49"/>
      <c r="J39" s="45">
        <f t="shared" si="4"/>
        <v>0</v>
      </c>
    </row>
    <row r="40" spans="1:10" ht="36" x14ac:dyDescent="0.25">
      <c r="A40" s="47">
        <v>18010300</v>
      </c>
      <c r="B40" s="48" t="s">
        <v>85</v>
      </c>
      <c r="C40" s="45">
        <f t="shared" si="1"/>
        <v>6500000</v>
      </c>
      <c r="D40" s="49">
        <v>6500000</v>
      </c>
      <c r="E40" s="49"/>
      <c r="F40" s="45">
        <f t="shared" si="3"/>
        <v>6500000</v>
      </c>
      <c r="G40" s="49"/>
      <c r="H40" s="49"/>
      <c r="I40" s="49"/>
      <c r="J40" s="45">
        <f t="shared" si="4"/>
        <v>0</v>
      </c>
    </row>
    <row r="41" spans="1:10" ht="36" x14ac:dyDescent="0.25">
      <c r="A41" s="47">
        <v>18010400</v>
      </c>
      <c r="B41" s="48" t="s">
        <v>86</v>
      </c>
      <c r="C41" s="45">
        <f t="shared" si="1"/>
        <v>6200000</v>
      </c>
      <c r="D41" s="49">
        <v>6200000</v>
      </c>
      <c r="E41" s="49"/>
      <c r="F41" s="45">
        <f t="shared" si="3"/>
        <v>6200000</v>
      </c>
      <c r="G41" s="49"/>
      <c r="H41" s="49"/>
      <c r="I41" s="49"/>
      <c r="J41" s="45">
        <f t="shared" si="4"/>
        <v>0</v>
      </c>
    </row>
    <row r="42" spans="1:10" x14ac:dyDescent="0.25">
      <c r="A42" s="47">
        <v>18010500</v>
      </c>
      <c r="B42" s="48" t="s">
        <v>87</v>
      </c>
      <c r="C42" s="45">
        <f t="shared" si="1"/>
        <v>40517684</v>
      </c>
      <c r="D42" s="49">
        <v>40017684</v>
      </c>
      <c r="E42" s="110">
        <v>500000</v>
      </c>
      <c r="F42" s="45">
        <f t="shared" si="3"/>
        <v>40517684</v>
      </c>
      <c r="G42" s="49"/>
      <c r="H42" s="49"/>
      <c r="I42" s="49"/>
      <c r="J42" s="45">
        <f t="shared" si="4"/>
        <v>0</v>
      </c>
    </row>
    <row r="43" spans="1:10" x14ac:dyDescent="0.25">
      <c r="A43" s="47">
        <v>18010600</v>
      </c>
      <c r="B43" s="48" t="s">
        <v>88</v>
      </c>
      <c r="C43" s="45">
        <f t="shared" si="1"/>
        <v>56794734</v>
      </c>
      <c r="D43" s="49">
        <v>56294734</v>
      </c>
      <c r="E43" s="49">
        <v>500000</v>
      </c>
      <c r="F43" s="45">
        <f t="shared" si="3"/>
        <v>56794734</v>
      </c>
      <c r="G43" s="49"/>
      <c r="H43" s="49"/>
      <c r="I43" s="49"/>
      <c r="J43" s="45">
        <f t="shared" si="4"/>
        <v>0</v>
      </c>
    </row>
    <row r="44" spans="1:10" x14ac:dyDescent="0.25">
      <c r="A44" s="47">
        <v>18010700</v>
      </c>
      <c r="B44" s="48" t="s">
        <v>89</v>
      </c>
      <c r="C44" s="45">
        <f t="shared" si="1"/>
        <v>1900000</v>
      </c>
      <c r="D44" s="49">
        <v>1900000</v>
      </c>
      <c r="E44" s="49"/>
      <c r="F44" s="45">
        <f t="shared" si="3"/>
        <v>1900000</v>
      </c>
      <c r="G44" s="49"/>
      <c r="H44" s="49"/>
      <c r="I44" s="49"/>
      <c r="J44" s="45">
        <f t="shared" si="4"/>
        <v>0</v>
      </c>
    </row>
    <row r="45" spans="1:10" x14ac:dyDescent="0.25">
      <c r="A45" s="47">
        <v>18010900</v>
      </c>
      <c r="B45" s="48" t="s">
        <v>90</v>
      </c>
      <c r="C45" s="45">
        <f t="shared" si="1"/>
        <v>6480000</v>
      </c>
      <c r="D45" s="49">
        <v>6480000</v>
      </c>
      <c r="E45" s="49"/>
      <c r="F45" s="45">
        <f t="shared" si="3"/>
        <v>6480000</v>
      </c>
      <c r="G45" s="49"/>
      <c r="H45" s="49"/>
      <c r="I45" s="49"/>
      <c r="J45" s="45">
        <f t="shared" si="4"/>
        <v>0</v>
      </c>
    </row>
    <row r="46" spans="1:10" x14ac:dyDescent="0.25">
      <c r="A46" s="92">
        <v>18030000</v>
      </c>
      <c r="B46" s="56" t="s">
        <v>91</v>
      </c>
      <c r="C46" s="45">
        <f t="shared" si="1"/>
        <v>47200</v>
      </c>
      <c r="D46" s="45">
        <f>SUM(D47:D48)</f>
        <v>47200</v>
      </c>
      <c r="E46" s="45">
        <f t="shared" ref="E46:I46" si="17">SUM(E47:E48)</f>
        <v>0</v>
      </c>
      <c r="F46" s="45">
        <f t="shared" si="3"/>
        <v>47200</v>
      </c>
      <c r="G46" s="45">
        <f t="shared" si="17"/>
        <v>0</v>
      </c>
      <c r="H46" s="45">
        <f t="shared" si="17"/>
        <v>0</v>
      </c>
      <c r="I46" s="45">
        <f t="shared" si="17"/>
        <v>0</v>
      </c>
      <c r="J46" s="45">
        <f t="shared" si="4"/>
        <v>0</v>
      </c>
    </row>
    <row r="47" spans="1:10" x14ac:dyDescent="0.25">
      <c r="A47" s="42">
        <v>18030100</v>
      </c>
      <c r="B47" s="57" t="s">
        <v>92</v>
      </c>
      <c r="C47" s="45">
        <f t="shared" si="1"/>
        <v>7200</v>
      </c>
      <c r="D47" s="58">
        <v>7200</v>
      </c>
      <c r="E47" s="58"/>
      <c r="F47" s="45">
        <f t="shared" si="3"/>
        <v>7200</v>
      </c>
      <c r="G47" s="58"/>
      <c r="H47" s="58"/>
      <c r="I47" s="58"/>
      <c r="J47" s="45">
        <f t="shared" si="4"/>
        <v>0</v>
      </c>
    </row>
    <row r="48" spans="1:10" x14ac:dyDescent="0.25">
      <c r="A48" s="42">
        <v>18030200</v>
      </c>
      <c r="B48" s="57" t="s">
        <v>93</v>
      </c>
      <c r="C48" s="45">
        <f t="shared" si="1"/>
        <v>40000</v>
      </c>
      <c r="D48" s="58">
        <v>40000</v>
      </c>
      <c r="E48" s="58"/>
      <c r="F48" s="45">
        <f t="shared" si="3"/>
        <v>40000</v>
      </c>
      <c r="G48" s="58"/>
      <c r="H48" s="58"/>
      <c r="I48" s="58"/>
      <c r="J48" s="45">
        <f t="shared" si="4"/>
        <v>0</v>
      </c>
    </row>
    <row r="49" spans="1:10" x14ac:dyDescent="0.25">
      <c r="A49" s="92">
        <v>18050000</v>
      </c>
      <c r="B49" s="56" t="s">
        <v>94</v>
      </c>
      <c r="C49" s="45">
        <f t="shared" si="1"/>
        <v>64916000</v>
      </c>
      <c r="D49" s="45">
        <f>SUM(D50:D52)</f>
        <v>64916000</v>
      </c>
      <c r="E49" s="45">
        <f t="shared" ref="E49:I49" si="18">SUM(E50:E52)</f>
        <v>0</v>
      </c>
      <c r="F49" s="45">
        <f t="shared" si="3"/>
        <v>64916000</v>
      </c>
      <c r="G49" s="45">
        <f t="shared" si="18"/>
        <v>0</v>
      </c>
      <c r="H49" s="45">
        <f t="shared" si="18"/>
        <v>0</v>
      </c>
      <c r="I49" s="45">
        <f t="shared" si="18"/>
        <v>0</v>
      </c>
      <c r="J49" s="45">
        <f t="shared" si="4"/>
        <v>0</v>
      </c>
    </row>
    <row r="50" spans="1:10" x14ac:dyDescent="0.25">
      <c r="A50" s="42">
        <v>18050300</v>
      </c>
      <c r="B50" s="57" t="s">
        <v>95</v>
      </c>
      <c r="C50" s="45">
        <f t="shared" si="1"/>
        <v>5950000</v>
      </c>
      <c r="D50" s="58">
        <v>5950000</v>
      </c>
      <c r="E50" s="58"/>
      <c r="F50" s="45">
        <f t="shared" si="3"/>
        <v>5950000</v>
      </c>
      <c r="G50" s="58"/>
      <c r="H50" s="58"/>
      <c r="I50" s="58"/>
      <c r="J50" s="45">
        <f t="shared" si="4"/>
        <v>0</v>
      </c>
    </row>
    <row r="51" spans="1:10" x14ac:dyDescent="0.25">
      <c r="A51" s="42">
        <v>18050400</v>
      </c>
      <c r="B51" s="57" t="s">
        <v>96</v>
      </c>
      <c r="C51" s="45">
        <f t="shared" si="1"/>
        <v>58700000</v>
      </c>
      <c r="D51" s="58">
        <v>58700000</v>
      </c>
      <c r="E51" s="58"/>
      <c r="F51" s="45">
        <f t="shared" si="3"/>
        <v>58700000</v>
      </c>
      <c r="G51" s="58"/>
      <c r="H51" s="58"/>
      <c r="I51" s="58"/>
      <c r="J51" s="45">
        <f t="shared" si="4"/>
        <v>0</v>
      </c>
    </row>
    <row r="52" spans="1:10" ht="48" x14ac:dyDescent="0.25">
      <c r="A52" s="42">
        <v>18050500</v>
      </c>
      <c r="B52" s="57" t="s">
        <v>97</v>
      </c>
      <c r="C52" s="45">
        <f t="shared" si="1"/>
        <v>266000</v>
      </c>
      <c r="D52" s="58">
        <v>266000</v>
      </c>
      <c r="E52" s="58"/>
      <c r="F52" s="45">
        <f t="shared" si="3"/>
        <v>266000</v>
      </c>
      <c r="G52" s="58"/>
      <c r="H52" s="58"/>
      <c r="I52" s="58"/>
      <c r="J52" s="45">
        <f t="shared" si="4"/>
        <v>0</v>
      </c>
    </row>
    <row r="53" spans="1:10" x14ac:dyDescent="0.25">
      <c r="A53" s="92">
        <v>19000000</v>
      </c>
      <c r="B53" s="56" t="s">
        <v>98</v>
      </c>
      <c r="C53" s="45">
        <f t="shared" si="1"/>
        <v>665300</v>
      </c>
      <c r="D53" s="45">
        <f t="shared" ref="D53:E53" si="19">SUM(D54)</f>
        <v>0</v>
      </c>
      <c r="E53" s="45">
        <f t="shared" si="19"/>
        <v>0</v>
      </c>
      <c r="F53" s="45">
        <f t="shared" si="3"/>
        <v>0</v>
      </c>
      <c r="G53" s="45">
        <f>SUM(G54)</f>
        <v>665300</v>
      </c>
      <c r="H53" s="45">
        <f t="shared" ref="H53:I53" si="20">SUM(H54)</f>
        <v>0</v>
      </c>
      <c r="I53" s="45">
        <f t="shared" si="20"/>
        <v>0</v>
      </c>
      <c r="J53" s="45">
        <f t="shared" si="4"/>
        <v>665300</v>
      </c>
    </row>
    <row r="54" spans="1:10" x14ac:dyDescent="0.25">
      <c r="A54" s="42">
        <v>19010000</v>
      </c>
      <c r="B54" s="57" t="s">
        <v>99</v>
      </c>
      <c r="C54" s="45">
        <f t="shared" si="1"/>
        <v>665300</v>
      </c>
      <c r="D54" s="45">
        <f t="shared" ref="D54:E54" si="21">SUM(D55:D57)</f>
        <v>0</v>
      </c>
      <c r="E54" s="45">
        <f t="shared" si="21"/>
        <v>0</v>
      </c>
      <c r="F54" s="45">
        <f t="shared" si="3"/>
        <v>0</v>
      </c>
      <c r="G54" s="45">
        <f>SUM(G55:G57)</f>
        <v>665300</v>
      </c>
      <c r="H54" s="45">
        <f t="shared" ref="H54:I54" si="22">SUM(H55:H57)</f>
        <v>0</v>
      </c>
      <c r="I54" s="45">
        <f t="shared" si="22"/>
        <v>0</v>
      </c>
      <c r="J54" s="45">
        <f t="shared" si="4"/>
        <v>665300</v>
      </c>
    </row>
    <row r="55" spans="1:10" ht="48" x14ac:dyDescent="0.25">
      <c r="A55" s="42">
        <v>19010100</v>
      </c>
      <c r="B55" s="57" t="s">
        <v>100</v>
      </c>
      <c r="C55" s="45">
        <f t="shared" si="1"/>
        <v>515000</v>
      </c>
      <c r="D55" s="58">
        <v>0</v>
      </c>
      <c r="E55" s="58"/>
      <c r="F55" s="45">
        <f t="shared" si="3"/>
        <v>0</v>
      </c>
      <c r="G55" s="58">
        <v>515000</v>
      </c>
      <c r="H55" s="58"/>
      <c r="I55" s="58"/>
      <c r="J55" s="45">
        <f t="shared" si="4"/>
        <v>515000</v>
      </c>
    </row>
    <row r="56" spans="1:10" ht="24" x14ac:dyDescent="0.25">
      <c r="A56" s="42">
        <v>19010200</v>
      </c>
      <c r="B56" s="57" t="s">
        <v>101</v>
      </c>
      <c r="C56" s="45">
        <f t="shared" si="1"/>
        <v>50300</v>
      </c>
      <c r="D56" s="58">
        <v>0</v>
      </c>
      <c r="E56" s="58"/>
      <c r="F56" s="45">
        <f t="shared" si="3"/>
        <v>0</v>
      </c>
      <c r="G56" s="58">
        <v>50300</v>
      </c>
      <c r="H56" s="58"/>
      <c r="I56" s="58"/>
      <c r="J56" s="45">
        <f t="shared" si="4"/>
        <v>50300</v>
      </c>
    </row>
    <row r="57" spans="1:10" ht="36" x14ac:dyDescent="0.25">
      <c r="A57" s="42">
        <v>19010300</v>
      </c>
      <c r="B57" s="57" t="s">
        <v>102</v>
      </c>
      <c r="C57" s="45">
        <f t="shared" si="1"/>
        <v>100000</v>
      </c>
      <c r="D57" s="58">
        <v>0</v>
      </c>
      <c r="E57" s="58"/>
      <c r="F57" s="45">
        <f t="shared" si="3"/>
        <v>0</v>
      </c>
      <c r="G57" s="58">
        <v>100000</v>
      </c>
      <c r="H57" s="58"/>
      <c r="I57" s="58"/>
      <c r="J57" s="45">
        <f t="shared" si="4"/>
        <v>100000</v>
      </c>
    </row>
    <row r="58" spans="1:10" x14ac:dyDescent="0.25">
      <c r="A58" s="92">
        <v>20000000</v>
      </c>
      <c r="B58" s="56" t="s">
        <v>103</v>
      </c>
      <c r="C58" s="45">
        <f t="shared" si="1"/>
        <v>37558440</v>
      </c>
      <c r="D58" s="45">
        <f>SUM(D59+D66+D78+D84)</f>
        <v>26493400</v>
      </c>
      <c r="E58" s="45">
        <f>SUM(E59+E66+E78+E84)</f>
        <v>0</v>
      </c>
      <c r="F58" s="45">
        <f t="shared" si="3"/>
        <v>26493400</v>
      </c>
      <c r="G58" s="45">
        <f>SUM(G59+G66+G78+G84)</f>
        <v>10165040</v>
      </c>
      <c r="H58" s="45">
        <f>SUM(H59+H66+H78+H84)</f>
        <v>900000</v>
      </c>
      <c r="I58" s="45">
        <f>SUM(I59+I66+I78+I84)</f>
        <v>900000</v>
      </c>
      <c r="J58" s="45">
        <f t="shared" si="4"/>
        <v>11065040</v>
      </c>
    </row>
    <row r="59" spans="1:10" x14ac:dyDescent="0.25">
      <c r="A59" s="92">
        <v>21000000</v>
      </c>
      <c r="B59" s="56" t="s">
        <v>104</v>
      </c>
      <c r="C59" s="45">
        <f t="shared" si="1"/>
        <v>1147000</v>
      </c>
      <c r="D59" s="45">
        <f>SUM(D60+D62)</f>
        <v>1147000</v>
      </c>
      <c r="E59" s="45">
        <f t="shared" ref="E59:I59" si="23">SUM(E60+E62)</f>
        <v>0</v>
      </c>
      <c r="F59" s="45">
        <f t="shared" si="3"/>
        <v>1147000</v>
      </c>
      <c r="G59" s="45">
        <f t="shared" si="23"/>
        <v>0</v>
      </c>
      <c r="H59" s="45">
        <f t="shared" si="23"/>
        <v>0</v>
      </c>
      <c r="I59" s="45">
        <f t="shared" si="23"/>
        <v>0</v>
      </c>
      <c r="J59" s="45">
        <f t="shared" si="4"/>
        <v>0</v>
      </c>
    </row>
    <row r="60" spans="1:10" ht="72" x14ac:dyDescent="0.25">
      <c r="A60" s="92">
        <v>21010000</v>
      </c>
      <c r="B60" s="56" t="s">
        <v>105</v>
      </c>
      <c r="C60" s="45">
        <f t="shared" si="1"/>
        <v>120000</v>
      </c>
      <c r="D60" s="45">
        <f>SUM(D61)</f>
        <v>120000</v>
      </c>
      <c r="E60" s="45">
        <f t="shared" ref="E60:I60" si="24">SUM(E61)</f>
        <v>0</v>
      </c>
      <c r="F60" s="45">
        <f t="shared" si="3"/>
        <v>120000</v>
      </c>
      <c r="G60" s="45">
        <f t="shared" si="24"/>
        <v>0</v>
      </c>
      <c r="H60" s="45">
        <f t="shared" si="24"/>
        <v>0</v>
      </c>
      <c r="I60" s="45">
        <f t="shared" si="24"/>
        <v>0</v>
      </c>
      <c r="J60" s="45">
        <f t="shared" si="4"/>
        <v>0</v>
      </c>
    </row>
    <row r="61" spans="1:10" ht="36" x14ac:dyDescent="0.25">
      <c r="A61" s="42">
        <v>21010300</v>
      </c>
      <c r="B61" s="57" t="s">
        <v>106</v>
      </c>
      <c r="C61" s="45">
        <f t="shared" si="1"/>
        <v>120000</v>
      </c>
      <c r="D61" s="58">
        <v>120000</v>
      </c>
      <c r="E61" s="58"/>
      <c r="F61" s="45">
        <f t="shared" si="3"/>
        <v>120000</v>
      </c>
      <c r="G61" s="58"/>
      <c r="H61" s="58"/>
      <c r="I61" s="58"/>
      <c r="J61" s="45">
        <f t="shared" si="4"/>
        <v>0</v>
      </c>
    </row>
    <row r="62" spans="1:10" x14ac:dyDescent="0.25">
      <c r="A62" s="92">
        <v>21080000</v>
      </c>
      <c r="B62" s="56" t="s">
        <v>107</v>
      </c>
      <c r="C62" s="45">
        <f t="shared" si="1"/>
        <v>1027000</v>
      </c>
      <c r="D62" s="45">
        <f>SUM(D63:D65)</f>
        <v>1027000</v>
      </c>
      <c r="E62" s="45">
        <f>SUM(E63:E65)</f>
        <v>0</v>
      </c>
      <c r="F62" s="45">
        <f t="shared" si="3"/>
        <v>1027000</v>
      </c>
      <c r="G62" s="45">
        <f>SUM(G63:G65)</f>
        <v>0</v>
      </c>
      <c r="H62" s="45">
        <f>SUM(H63:H65)</f>
        <v>0</v>
      </c>
      <c r="I62" s="45">
        <f>SUM(I63:I65)</f>
        <v>0</v>
      </c>
      <c r="J62" s="45">
        <f t="shared" si="4"/>
        <v>0</v>
      </c>
    </row>
    <row r="63" spans="1:10" x14ac:dyDescent="0.25">
      <c r="A63" s="42">
        <v>21081100</v>
      </c>
      <c r="B63" s="57" t="s">
        <v>108</v>
      </c>
      <c r="C63" s="45">
        <f t="shared" si="1"/>
        <v>370000</v>
      </c>
      <c r="D63" s="58">
        <v>370000</v>
      </c>
      <c r="E63" s="58"/>
      <c r="F63" s="45">
        <f t="shared" si="3"/>
        <v>370000</v>
      </c>
      <c r="G63" s="58"/>
      <c r="H63" s="58"/>
      <c r="I63" s="58"/>
      <c r="J63" s="45">
        <f t="shared" si="4"/>
        <v>0</v>
      </c>
    </row>
    <row r="64" spans="1:10" ht="60" x14ac:dyDescent="0.25">
      <c r="A64" s="115">
        <v>21081500</v>
      </c>
      <c r="B64" s="57" t="s">
        <v>321</v>
      </c>
      <c r="C64" s="113">
        <f t="shared" si="1"/>
        <v>570000</v>
      </c>
      <c r="D64" s="114">
        <v>570000</v>
      </c>
      <c r="E64" s="114"/>
      <c r="F64" s="113">
        <f t="shared" si="3"/>
        <v>570000</v>
      </c>
      <c r="G64" s="114"/>
      <c r="H64" s="114"/>
      <c r="I64" s="114"/>
      <c r="J64" s="45">
        <f t="shared" si="4"/>
        <v>0</v>
      </c>
    </row>
    <row r="65" spans="1:10" ht="36" x14ac:dyDescent="0.25">
      <c r="A65" s="93">
        <v>21081800</v>
      </c>
      <c r="B65" s="57" t="s">
        <v>109</v>
      </c>
      <c r="C65" s="45">
        <f t="shared" si="1"/>
        <v>87000</v>
      </c>
      <c r="D65" s="58">
        <v>87000</v>
      </c>
      <c r="E65" s="58"/>
      <c r="F65" s="45">
        <f t="shared" si="3"/>
        <v>87000</v>
      </c>
      <c r="G65" s="58"/>
      <c r="H65" s="58"/>
      <c r="I65" s="58"/>
      <c r="J65" s="45">
        <f t="shared" si="4"/>
        <v>0</v>
      </c>
    </row>
    <row r="66" spans="1:10" ht="24" x14ac:dyDescent="0.25">
      <c r="A66" s="92">
        <v>22000000</v>
      </c>
      <c r="B66" s="56" t="s">
        <v>110</v>
      </c>
      <c r="C66" s="45">
        <f t="shared" si="1"/>
        <v>5138400</v>
      </c>
      <c r="D66" s="45">
        <f>SUM(D67+D72+D74+D77)</f>
        <v>5138400</v>
      </c>
      <c r="E66" s="45">
        <f>SUM(E67+E72+E74+E77)</f>
        <v>0</v>
      </c>
      <c r="F66" s="45">
        <f>SUM(D66:E66)</f>
        <v>5138400</v>
      </c>
      <c r="G66" s="45">
        <f>SUM(G67+G72+G74+G77)</f>
        <v>0</v>
      </c>
      <c r="H66" s="45">
        <f>SUM(H67+H72+H74+H77)</f>
        <v>0</v>
      </c>
      <c r="I66" s="45">
        <f>SUM(I67+I72+I74+I77)</f>
        <v>0</v>
      </c>
      <c r="J66" s="45">
        <f t="shared" si="4"/>
        <v>0</v>
      </c>
    </row>
    <row r="67" spans="1:10" x14ac:dyDescent="0.25">
      <c r="A67" s="92">
        <v>22010000</v>
      </c>
      <c r="B67" s="56" t="s">
        <v>111</v>
      </c>
      <c r="C67" s="45">
        <f>SUM(F67+J67)</f>
        <v>2904800</v>
      </c>
      <c r="D67" s="45">
        <f>SUM(D68:D71)</f>
        <v>2904800</v>
      </c>
      <c r="E67" s="45">
        <f>SUM(E68:E71)</f>
        <v>0</v>
      </c>
      <c r="F67" s="45">
        <f>SUM(D67:E67)</f>
        <v>2904800</v>
      </c>
      <c r="G67" s="45">
        <f>SUM(G68:G71)</f>
        <v>0</v>
      </c>
      <c r="H67" s="45">
        <f>SUM(H68:H71)</f>
        <v>0</v>
      </c>
      <c r="I67" s="45">
        <f>SUM(I68:I71)</f>
        <v>0</v>
      </c>
      <c r="J67" s="45">
        <f t="shared" si="4"/>
        <v>0</v>
      </c>
    </row>
    <row r="68" spans="1:10" ht="36" x14ac:dyDescent="0.25">
      <c r="A68" s="115">
        <v>22010300</v>
      </c>
      <c r="B68" s="57" t="s">
        <v>322</v>
      </c>
      <c r="C68" s="113">
        <f t="shared" ref="C68" si="25">SUM(F68+J68)</f>
        <v>63800</v>
      </c>
      <c r="D68" s="114">
        <v>63800</v>
      </c>
      <c r="E68" s="114"/>
      <c r="F68" s="113">
        <f t="shared" ref="F68" si="26">SUM(D68:E68)</f>
        <v>63800</v>
      </c>
      <c r="G68" s="114"/>
      <c r="H68" s="114"/>
      <c r="I68" s="114"/>
      <c r="J68" s="45">
        <f t="shared" si="4"/>
        <v>0</v>
      </c>
    </row>
    <row r="69" spans="1:10" x14ac:dyDescent="0.25">
      <c r="A69" s="42">
        <v>22012500</v>
      </c>
      <c r="B69" s="57" t="s">
        <v>112</v>
      </c>
      <c r="C69" s="45">
        <f t="shared" si="1"/>
        <v>2400000</v>
      </c>
      <c r="D69" s="58">
        <v>2400000</v>
      </c>
      <c r="E69" s="58"/>
      <c r="F69" s="45">
        <f t="shared" si="3"/>
        <v>2400000</v>
      </c>
      <c r="G69" s="58"/>
      <c r="H69" s="58"/>
      <c r="I69" s="58"/>
      <c r="J69" s="45">
        <f t="shared" si="4"/>
        <v>0</v>
      </c>
    </row>
    <row r="70" spans="1:10" ht="24" x14ac:dyDescent="0.25">
      <c r="A70" s="42">
        <v>22012600</v>
      </c>
      <c r="B70" s="57" t="s">
        <v>113</v>
      </c>
      <c r="C70" s="45">
        <f t="shared" si="1"/>
        <v>440000</v>
      </c>
      <c r="D70" s="58">
        <v>440000</v>
      </c>
      <c r="E70" s="58"/>
      <c r="F70" s="45">
        <f t="shared" si="3"/>
        <v>440000</v>
      </c>
      <c r="G70" s="58"/>
      <c r="H70" s="58"/>
      <c r="I70" s="58"/>
      <c r="J70" s="45">
        <f t="shared" si="4"/>
        <v>0</v>
      </c>
    </row>
    <row r="71" spans="1:10" ht="72" x14ac:dyDescent="0.25">
      <c r="A71" s="115">
        <v>22012900</v>
      </c>
      <c r="B71" s="57" t="s">
        <v>323</v>
      </c>
      <c r="C71" s="113">
        <f t="shared" si="1"/>
        <v>1000</v>
      </c>
      <c r="D71" s="114">
        <v>1000</v>
      </c>
      <c r="E71" s="114"/>
      <c r="F71" s="113">
        <f t="shared" si="3"/>
        <v>1000</v>
      </c>
      <c r="G71" s="114"/>
      <c r="H71" s="114"/>
      <c r="I71" s="114"/>
      <c r="J71" s="45">
        <f t="shared" si="4"/>
        <v>0</v>
      </c>
    </row>
    <row r="72" spans="1:10" ht="24" x14ac:dyDescent="0.25">
      <c r="A72" s="116">
        <v>22080000</v>
      </c>
      <c r="B72" s="54" t="s">
        <v>324</v>
      </c>
      <c r="C72" s="113">
        <f t="shared" si="1"/>
        <v>2200000</v>
      </c>
      <c r="D72" s="113">
        <f>SUM(D73)</f>
        <v>2200000</v>
      </c>
      <c r="E72" s="113">
        <f t="shared" ref="E72:I72" si="27">SUM(E73)</f>
        <v>0</v>
      </c>
      <c r="F72" s="113">
        <f t="shared" si="3"/>
        <v>2200000</v>
      </c>
      <c r="G72" s="113">
        <f t="shared" si="27"/>
        <v>0</v>
      </c>
      <c r="H72" s="113">
        <f t="shared" si="27"/>
        <v>0</v>
      </c>
      <c r="I72" s="113">
        <f t="shared" si="27"/>
        <v>0</v>
      </c>
      <c r="J72" s="45">
        <f t="shared" si="4"/>
        <v>0</v>
      </c>
    </row>
    <row r="73" spans="1:10" ht="36" x14ac:dyDescent="0.25">
      <c r="A73" s="51">
        <v>22080400</v>
      </c>
      <c r="B73" s="52" t="s">
        <v>233</v>
      </c>
      <c r="C73" s="45">
        <f t="shared" si="1"/>
        <v>2200000</v>
      </c>
      <c r="D73" s="58">
        <v>2200000</v>
      </c>
      <c r="E73" s="58"/>
      <c r="F73" s="45">
        <f t="shared" si="3"/>
        <v>2200000</v>
      </c>
      <c r="G73" s="58"/>
      <c r="H73" s="58"/>
      <c r="I73" s="58"/>
      <c r="J73" s="45">
        <f t="shared" si="4"/>
        <v>0</v>
      </c>
    </row>
    <row r="74" spans="1:10" x14ac:dyDescent="0.25">
      <c r="A74" s="43">
        <v>22090000</v>
      </c>
      <c r="B74" s="44" t="s">
        <v>114</v>
      </c>
      <c r="C74" s="45">
        <f t="shared" ref="C74:C121" si="28">SUM(F74+J74)</f>
        <v>29500</v>
      </c>
      <c r="D74" s="46">
        <f>SUM(D75:D76)</f>
        <v>29500</v>
      </c>
      <c r="E74" s="46">
        <f t="shared" ref="E74:I74" si="29">SUM(E75:E76)</f>
        <v>0</v>
      </c>
      <c r="F74" s="45">
        <f t="shared" ref="F74:F121" si="30">SUM(D74:E74)</f>
        <v>29500</v>
      </c>
      <c r="G74" s="46">
        <f t="shared" si="29"/>
        <v>0</v>
      </c>
      <c r="H74" s="46">
        <f t="shared" si="29"/>
        <v>0</v>
      </c>
      <c r="I74" s="46">
        <f t="shared" si="29"/>
        <v>0</v>
      </c>
      <c r="J74" s="45">
        <f t="shared" ref="J74:J124" si="31">SUM(G74:H74)</f>
        <v>0</v>
      </c>
    </row>
    <row r="75" spans="1:10" ht="36" x14ac:dyDescent="0.25">
      <c r="A75" s="47">
        <v>22090100</v>
      </c>
      <c r="B75" s="48" t="s">
        <v>115</v>
      </c>
      <c r="C75" s="45">
        <f t="shared" si="28"/>
        <v>20000</v>
      </c>
      <c r="D75" s="49">
        <v>20000</v>
      </c>
      <c r="E75" s="49"/>
      <c r="F75" s="45">
        <f t="shared" si="30"/>
        <v>20000</v>
      </c>
      <c r="G75" s="49"/>
      <c r="H75" s="49"/>
      <c r="I75" s="49"/>
      <c r="J75" s="45">
        <f t="shared" si="31"/>
        <v>0</v>
      </c>
    </row>
    <row r="76" spans="1:10" ht="24" x14ac:dyDescent="0.25">
      <c r="A76" s="47">
        <v>22090400</v>
      </c>
      <c r="B76" s="48" t="s">
        <v>116</v>
      </c>
      <c r="C76" s="45">
        <f t="shared" si="28"/>
        <v>9500</v>
      </c>
      <c r="D76" s="49">
        <v>9500</v>
      </c>
      <c r="E76" s="49"/>
      <c r="F76" s="45">
        <f t="shared" si="30"/>
        <v>9500</v>
      </c>
      <c r="G76" s="49"/>
      <c r="H76" s="49"/>
      <c r="I76" s="49"/>
      <c r="J76" s="45">
        <f t="shared" si="31"/>
        <v>0</v>
      </c>
    </row>
    <row r="77" spans="1:10" ht="48" x14ac:dyDescent="0.25">
      <c r="A77" s="47">
        <v>22130000</v>
      </c>
      <c r="B77" s="48" t="s">
        <v>117</v>
      </c>
      <c r="C77" s="45">
        <f t="shared" si="28"/>
        <v>4100</v>
      </c>
      <c r="D77" s="49">
        <v>4100</v>
      </c>
      <c r="E77" s="49"/>
      <c r="F77" s="45">
        <f t="shared" si="30"/>
        <v>4100</v>
      </c>
      <c r="G77" s="49"/>
      <c r="H77" s="49"/>
      <c r="I77" s="49"/>
      <c r="J77" s="45">
        <f t="shared" si="31"/>
        <v>0</v>
      </c>
    </row>
    <row r="78" spans="1:10" x14ac:dyDescent="0.25">
      <c r="A78" s="43">
        <v>24000000</v>
      </c>
      <c r="B78" s="44" t="s">
        <v>118</v>
      </c>
      <c r="C78" s="45">
        <f t="shared" si="28"/>
        <v>22730400</v>
      </c>
      <c r="D78" s="46">
        <f>SUM(D79+D83)</f>
        <v>20208000</v>
      </c>
      <c r="E78" s="46">
        <f t="shared" ref="E78:I78" si="32">SUM(E79+E83)</f>
        <v>0</v>
      </c>
      <c r="F78" s="45">
        <f t="shared" si="30"/>
        <v>20208000</v>
      </c>
      <c r="G78" s="46">
        <f t="shared" si="32"/>
        <v>1622400</v>
      </c>
      <c r="H78" s="46">
        <f t="shared" si="32"/>
        <v>900000</v>
      </c>
      <c r="I78" s="46">
        <f t="shared" si="32"/>
        <v>900000</v>
      </c>
      <c r="J78" s="45">
        <f t="shared" si="31"/>
        <v>2522400</v>
      </c>
    </row>
    <row r="79" spans="1:10" x14ac:dyDescent="0.25">
      <c r="A79" s="43">
        <v>24060000</v>
      </c>
      <c r="B79" s="44" t="s">
        <v>107</v>
      </c>
      <c r="C79" s="45">
        <f t="shared" si="28"/>
        <v>20248000</v>
      </c>
      <c r="D79" s="46">
        <f>SUM(D80:D82)</f>
        <v>20208000</v>
      </c>
      <c r="E79" s="46">
        <f t="shared" ref="E79:I79" si="33">SUM(E80:E82)</f>
        <v>0</v>
      </c>
      <c r="F79" s="45">
        <f t="shared" si="30"/>
        <v>20208000</v>
      </c>
      <c r="G79" s="46">
        <f t="shared" si="33"/>
        <v>40000</v>
      </c>
      <c r="H79" s="46">
        <f t="shared" si="33"/>
        <v>0</v>
      </c>
      <c r="I79" s="46">
        <f t="shared" si="33"/>
        <v>0</v>
      </c>
      <c r="J79" s="45">
        <f t="shared" si="31"/>
        <v>40000</v>
      </c>
    </row>
    <row r="80" spans="1:10" x14ac:dyDescent="0.25">
      <c r="A80" s="47">
        <v>24060300</v>
      </c>
      <c r="B80" s="48" t="s">
        <v>107</v>
      </c>
      <c r="C80" s="45">
        <f t="shared" si="28"/>
        <v>305000</v>
      </c>
      <c r="D80" s="49">
        <v>305000</v>
      </c>
      <c r="E80" s="49"/>
      <c r="F80" s="45">
        <f t="shared" si="30"/>
        <v>305000</v>
      </c>
      <c r="G80" s="49"/>
      <c r="H80" s="49"/>
      <c r="I80" s="49"/>
      <c r="J80" s="45">
        <f t="shared" si="31"/>
        <v>0</v>
      </c>
    </row>
    <row r="81" spans="1:10" ht="36" x14ac:dyDescent="0.25">
      <c r="A81" s="47">
        <v>24062100</v>
      </c>
      <c r="B81" s="48" t="s">
        <v>119</v>
      </c>
      <c r="C81" s="45">
        <f t="shared" si="28"/>
        <v>40000</v>
      </c>
      <c r="D81" s="49">
        <v>0</v>
      </c>
      <c r="E81" s="49"/>
      <c r="F81" s="45">
        <f t="shared" si="30"/>
        <v>0</v>
      </c>
      <c r="G81" s="49">
        <v>40000</v>
      </c>
      <c r="H81" s="49"/>
      <c r="I81" s="49"/>
      <c r="J81" s="45">
        <f t="shared" si="31"/>
        <v>40000</v>
      </c>
    </row>
    <row r="82" spans="1:10" ht="48" x14ac:dyDescent="0.25">
      <c r="A82" s="47">
        <v>24062200</v>
      </c>
      <c r="B82" s="48" t="s">
        <v>120</v>
      </c>
      <c r="C82" s="45">
        <f t="shared" si="28"/>
        <v>19903000</v>
      </c>
      <c r="D82" s="49">
        <v>19903000</v>
      </c>
      <c r="E82" s="49"/>
      <c r="F82" s="45">
        <f t="shared" si="30"/>
        <v>19903000</v>
      </c>
      <c r="G82" s="49"/>
      <c r="H82" s="49"/>
      <c r="I82" s="49"/>
      <c r="J82" s="45">
        <f t="shared" si="31"/>
        <v>0</v>
      </c>
    </row>
    <row r="83" spans="1:10" ht="24" x14ac:dyDescent="0.25">
      <c r="A83" s="47">
        <v>24170000</v>
      </c>
      <c r="B83" s="48" t="s">
        <v>513</v>
      </c>
      <c r="C83" s="45">
        <f t="shared" si="28"/>
        <v>2482400</v>
      </c>
      <c r="D83" s="49"/>
      <c r="E83" s="49"/>
      <c r="F83" s="45">
        <f t="shared" si="30"/>
        <v>0</v>
      </c>
      <c r="G83" s="49">
        <v>1582400</v>
      </c>
      <c r="H83" s="49">
        <v>900000</v>
      </c>
      <c r="I83" s="49">
        <v>900000</v>
      </c>
      <c r="J83" s="45">
        <f t="shared" si="31"/>
        <v>2482400</v>
      </c>
    </row>
    <row r="84" spans="1:10" x14ac:dyDescent="0.25">
      <c r="A84" s="92">
        <v>25000000</v>
      </c>
      <c r="B84" s="56" t="s">
        <v>121</v>
      </c>
      <c r="C84" s="45">
        <f t="shared" si="28"/>
        <v>8542640</v>
      </c>
      <c r="D84" s="45">
        <f>SUM(D85)</f>
        <v>0</v>
      </c>
      <c r="E84" s="45">
        <f t="shared" ref="E84:I85" si="34">SUM(E85)</f>
        <v>0</v>
      </c>
      <c r="F84" s="45">
        <f t="shared" si="30"/>
        <v>0</v>
      </c>
      <c r="G84" s="45">
        <f t="shared" si="34"/>
        <v>8542640</v>
      </c>
      <c r="H84" s="45">
        <f t="shared" si="34"/>
        <v>0</v>
      </c>
      <c r="I84" s="45">
        <f t="shared" si="34"/>
        <v>0</v>
      </c>
      <c r="J84" s="45">
        <f t="shared" si="31"/>
        <v>8542640</v>
      </c>
    </row>
    <row r="85" spans="1:10" ht="24" x14ac:dyDescent="0.25">
      <c r="A85" s="92">
        <v>25010000</v>
      </c>
      <c r="B85" s="56" t="s">
        <v>122</v>
      </c>
      <c r="C85" s="45">
        <f t="shared" si="28"/>
        <v>8542640</v>
      </c>
      <c r="D85" s="45">
        <f>SUM(D86)</f>
        <v>0</v>
      </c>
      <c r="E85" s="45">
        <f t="shared" si="34"/>
        <v>0</v>
      </c>
      <c r="F85" s="45">
        <f t="shared" si="30"/>
        <v>0</v>
      </c>
      <c r="G85" s="45">
        <f t="shared" si="34"/>
        <v>8542640</v>
      </c>
      <c r="H85" s="45">
        <f t="shared" si="34"/>
        <v>0</v>
      </c>
      <c r="I85" s="45">
        <f t="shared" si="34"/>
        <v>0</v>
      </c>
      <c r="J85" s="45">
        <f t="shared" si="31"/>
        <v>8542640</v>
      </c>
    </row>
    <row r="86" spans="1:10" ht="24" x14ac:dyDescent="0.25">
      <c r="A86" s="57">
        <v>25010100</v>
      </c>
      <c r="B86" s="57" t="s">
        <v>123</v>
      </c>
      <c r="C86" s="45">
        <f t="shared" si="28"/>
        <v>8542640</v>
      </c>
      <c r="D86" s="58">
        <v>0</v>
      </c>
      <c r="E86" s="58"/>
      <c r="F86" s="45">
        <f t="shared" si="30"/>
        <v>0</v>
      </c>
      <c r="G86" s="58">
        <v>8542640</v>
      </c>
      <c r="H86" s="58"/>
      <c r="I86" s="58"/>
      <c r="J86" s="45">
        <f t="shared" si="31"/>
        <v>8542640</v>
      </c>
    </row>
    <row r="87" spans="1:10" x14ac:dyDescent="0.25">
      <c r="A87" s="53">
        <v>30000000</v>
      </c>
      <c r="B87" s="54" t="s">
        <v>234</v>
      </c>
      <c r="C87" s="45">
        <f>SUM(F87+J87)</f>
        <v>3363980</v>
      </c>
      <c r="D87" s="45">
        <f>SUM(D88+D91)</f>
        <v>0</v>
      </c>
      <c r="E87" s="45">
        <f t="shared" ref="E87:I87" si="35">SUM(E88+E91)</f>
        <v>0</v>
      </c>
      <c r="F87" s="45">
        <f t="shared" si="30"/>
        <v>0</v>
      </c>
      <c r="G87" s="45">
        <f t="shared" si="35"/>
        <v>3363980</v>
      </c>
      <c r="H87" s="45">
        <f t="shared" si="35"/>
        <v>0</v>
      </c>
      <c r="I87" s="45">
        <f t="shared" si="35"/>
        <v>0</v>
      </c>
      <c r="J87" s="45">
        <f>SUM(G87:H87)</f>
        <v>3363980</v>
      </c>
    </row>
    <row r="88" spans="1:10" x14ac:dyDescent="0.25">
      <c r="A88" s="53">
        <v>31000000</v>
      </c>
      <c r="B88" s="54" t="s">
        <v>235</v>
      </c>
      <c r="C88" s="45">
        <f t="shared" si="28"/>
        <v>3222200</v>
      </c>
      <c r="D88" s="45">
        <f>SUM(D89)</f>
        <v>0</v>
      </c>
      <c r="E88" s="45">
        <f t="shared" ref="E88:I89" si="36">SUM(E89)</f>
        <v>0</v>
      </c>
      <c r="F88" s="45">
        <f t="shared" si="30"/>
        <v>0</v>
      </c>
      <c r="G88" s="45">
        <f t="shared" si="36"/>
        <v>3222200</v>
      </c>
      <c r="H88" s="45">
        <f t="shared" si="36"/>
        <v>0</v>
      </c>
      <c r="I88" s="45">
        <f t="shared" si="36"/>
        <v>0</v>
      </c>
      <c r="J88" s="45">
        <f t="shared" si="31"/>
        <v>3222200</v>
      </c>
    </row>
    <row r="89" spans="1:10" ht="48" x14ac:dyDescent="0.25">
      <c r="A89" s="53">
        <v>31010000</v>
      </c>
      <c r="B89" s="54" t="s">
        <v>236</v>
      </c>
      <c r="C89" s="45">
        <f>SUM(F89+J89)</f>
        <v>3222200</v>
      </c>
      <c r="D89" s="45">
        <f>SUM(D90)</f>
        <v>0</v>
      </c>
      <c r="E89" s="45">
        <f t="shared" si="36"/>
        <v>0</v>
      </c>
      <c r="F89" s="45">
        <f t="shared" si="30"/>
        <v>0</v>
      </c>
      <c r="G89" s="45">
        <f t="shared" si="36"/>
        <v>3222200</v>
      </c>
      <c r="H89" s="45">
        <f t="shared" si="36"/>
        <v>0</v>
      </c>
      <c r="I89" s="45">
        <f t="shared" si="36"/>
        <v>0</v>
      </c>
      <c r="J89" s="45">
        <f t="shared" si="31"/>
        <v>3222200</v>
      </c>
    </row>
    <row r="90" spans="1:10" ht="24" x14ac:dyDescent="0.25">
      <c r="A90" s="51">
        <v>31030000</v>
      </c>
      <c r="B90" s="52" t="s">
        <v>473</v>
      </c>
      <c r="C90" s="45">
        <f t="shared" ref="C90:C93" si="37">SUM(F90+J90)</f>
        <v>3222200</v>
      </c>
      <c r="D90" s="58"/>
      <c r="E90" s="58"/>
      <c r="F90" s="45">
        <f t="shared" ref="F90:F93" si="38">SUM(D90:E90)</f>
        <v>0</v>
      </c>
      <c r="G90" s="58">
        <v>3222200</v>
      </c>
      <c r="H90" s="58"/>
      <c r="I90" s="58"/>
      <c r="J90" s="45">
        <f t="shared" si="31"/>
        <v>3222200</v>
      </c>
    </row>
    <row r="91" spans="1:10" x14ac:dyDescent="0.25">
      <c r="A91" s="53">
        <v>33000000</v>
      </c>
      <c r="B91" s="54" t="s">
        <v>474</v>
      </c>
      <c r="C91" s="45">
        <f t="shared" si="37"/>
        <v>141780</v>
      </c>
      <c r="D91" s="45">
        <f>SUM(D92)</f>
        <v>0</v>
      </c>
      <c r="E91" s="45">
        <f t="shared" ref="E91:I92" si="39">SUM(E92)</f>
        <v>0</v>
      </c>
      <c r="F91" s="45">
        <f t="shared" si="38"/>
        <v>0</v>
      </c>
      <c r="G91" s="45">
        <f t="shared" si="39"/>
        <v>141780</v>
      </c>
      <c r="H91" s="45">
        <f t="shared" si="39"/>
        <v>0</v>
      </c>
      <c r="I91" s="45">
        <f t="shared" si="39"/>
        <v>0</v>
      </c>
      <c r="J91" s="45">
        <f t="shared" si="31"/>
        <v>141780</v>
      </c>
    </row>
    <row r="92" spans="1:10" x14ac:dyDescent="0.25">
      <c r="A92" s="51">
        <v>33010000</v>
      </c>
      <c r="B92" s="52" t="s">
        <v>475</v>
      </c>
      <c r="C92" s="45">
        <f t="shared" si="37"/>
        <v>141780</v>
      </c>
      <c r="D92" s="58">
        <f>SUM(D93)</f>
        <v>0</v>
      </c>
      <c r="E92" s="58">
        <f t="shared" si="39"/>
        <v>0</v>
      </c>
      <c r="F92" s="45">
        <f t="shared" si="38"/>
        <v>0</v>
      </c>
      <c r="G92" s="58">
        <f t="shared" si="39"/>
        <v>141780</v>
      </c>
      <c r="H92" s="58">
        <f t="shared" si="39"/>
        <v>0</v>
      </c>
      <c r="I92" s="58">
        <f t="shared" si="39"/>
        <v>0</v>
      </c>
      <c r="J92" s="45">
        <f t="shared" si="31"/>
        <v>141780</v>
      </c>
    </row>
    <row r="93" spans="1:10" ht="48" x14ac:dyDescent="0.25">
      <c r="A93" s="51">
        <v>33010100</v>
      </c>
      <c r="B93" s="52" t="s">
        <v>476</v>
      </c>
      <c r="C93" s="45">
        <f t="shared" si="37"/>
        <v>141780</v>
      </c>
      <c r="D93" s="58"/>
      <c r="E93" s="58"/>
      <c r="F93" s="45">
        <f t="shared" si="38"/>
        <v>0</v>
      </c>
      <c r="G93" s="58">
        <v>141780</v>
      </c>
      <c r="H93" s="58"/>
      <c r="I93" s="58"/>
      <c r="J93" s="45">
        <f t="shared" si="31"/>
        <v>141780</v>
      </c>
    </row>
    <row r="94" spans="1:10" x14ac:dyDescent="0.25">
      <c r="A94" s="92"/>
      <c r="B94" s="56" t="s">
        <v>124</v>
      </c>
      <c r="C94" s="45">
        <f t="shared" si="28"/>
        <v>611067738</v>
      </c>
      <c r="D94" s="45">
        <f>SUM(D9+D58+D87)</f>
        <v>592388018</v>
      </c>
      <c r="E94" s="45">
        <f>SUM(E9+E58+E87)</f>
        <v>3585400</v>
      </c>
      <c r="F94" s="45">
        <f>SUM(D94:E94)</f>
        <v>595973418</v>
      </c>
      <c r="G94" s="45">
        <f>SUM(G9+G58+G87)</f>
        <v>14194320</v>
      </c>
      <c r="H94" s="45">
        <f>SUM(H9+H58+H87)</f>
        <v>900000</v>
      </c>
      <c r="I94" s="45">
        <f>SUM(I9+I58+I87)</f>
        <v>900000</v>
      </c>
      <c r="J94" s="45">
        <f t="shared" si="31"/>
        <v>15094320</v>
      </c>
    </row>
    <row r="95" spans="1:10" x14ac:dyDescent="0.25">
      <c r="A95" s="92">
        <v>40000000</v>
      </c>
      <c r="B95" s="56" t="s">
        <v>125</v>
      </c>
      <c r="C95" s="45">
        <f t="shared" si="28"/>
        <v>242013526.48000002</v>
      </c>
      <c r="D95" s="45">
        <f>SUM(D96+D123)</f>
        <v>232395794.18000001</v>
      </c>
      <c r="E95" s="45">
        <f>SUM(E96+E123)</f>
        <v>4757332.3</v>
      </c>
      <c r="F95" s="45">
        <f t="shared" ref="F95:F109" si="40">SUM(D95:E95)</f>
        <v>237153126.48000002</v>
      </c>
      <c r="G95" s="45">
        <f>SUM(G96+G123)</f>
        <v>4860400</v>
      </c>
      <c r="H95" s="45">
        <f>SUM(H96+H123)</f>
        <v>0</v>
      </c>
      <c r="I95" s="45">
        <f>SUM(I96+I123)</f>
        <v>0</v>
      </c>
      <c r="J95" s="45">
        <f t="shared" si="31"/>
        <v>4860400</v>
      </c>
    </row>
    <row r="96" spans="1:10" x14ac:dyDescent="0.25">
      <c r="A96" s="43">
        <v>41000000</v>
      </c>
      <c r="B96" s="44" t="s">
        <v>496</v>
      </c>
      <c r="C96" s="45">
        <f>SUM(F96+J96)</f>
        <v>239541526.48000002</v>
      </c>
      <c r="D96" s="46">
        <f>SUM(D97+D103)</f>
        <v>232395794.18000001</v>
      </c>
      <c r="E96" s="46">
        <f>SUM(E97+E103)</f>
        <v>4757332.3</v>
      </c>
      <c r="F96" s="45">
        <f>SUM(D96:E96)</f>
        <v>237153126.48000002</v>
      </c>
      <c r="G96" s="46">
        <f>SUM(G97+G103)</f>
        <v>2388400</v>
      </c>
      <c r="H96" s="46">
        <f>SUM(H97+H103)</f>
        <v>0</v>
      </c>
      <c r="I96" s="46">
        <f>SUM(I97+I103)</f>
        <v>0</v>
      </c>
      <c r="J96" s="45">
        <f t="shared" si="31"/>
        <v>2388400</v>
      </c>
    </row>
    <row r="97" spans="1:10" x14ac:dyDescent="0.25">
      <c r="A97" s="43">
        <v>41030000</v>
      </c>
      <c r="B97" s="44" t="s">
        <v>126</v>
      </c>
      <c r="C97" s="45">
        <f>SUM(F97+J97)</f>
        <v>225473700</v>
      </c>
      <c r="D97" s="46">
        <f>SUM(D98:D102)</f>
        <v>224585300</v>
      </c>
      <c r="E97" s="46">
        <f>SUM(E98:E102)</f>
        <v>0</v>
      </c>
      <c r="F97" s="45">
        <f>SUM(D97:E97)</f>
        <v>224585300</v>
      </c>
      <c r="G97" s="46">
        <f>SUM(G98:G102)</f>
        <v>888400</v>
      </c>
      <c r="H97" s="46">
        <f>SUM(H98:H102)</f>
        <v>0</v>
      </c>
      <c r="I97" s="46">
        <f>SUM(I98:I102)</f>
        <v>0</v>
      </c>
      <c r="J97" s="45">
        <f t="shared" si="31"/>
        <v>888400</v>
      </c>
    </row>
    <row r="98" spans="1:10" ht="36" x14ac:dyDescent="0.25">
      <c r="A98" s="47">
        <v>41031100</v>
      </c>
      <c r="B98" s="48" t="s">
        <v>504</v>
      </c>
      <c r="C98" s="45">
        <f t="shared" si="28"/>
        <v>4876900</v>
      </c>
      <c r="D98" s="110">
        <v>4876900</v>
      </c>
      <c r="E98" s="110"/>
      <c r="F98" s="179">
        <f>SUM(D98:E98)</f>
        <v>4876900</v>
      </c>
      <c r="G98" s="110"/>
      <c r="H98" s="110"/>
      <c r="I98" s="49"/>
      <c r="J98" s="45">
        <f t="shared" si="31"/>
        <v>0</v>
      </c>
    </row>
    <row r="99" spans="1:10" x14ac:dyDescent="0.25">
      <c r="A99" s="47">
        <v>41033900</v>
      </c>
      <c r="B99" s="48" t="s">
        <v>127</v>
      </c>
      <c r="C99" s="45">
        <f t="shared" si="28"/>
        <v>194794900</v>
      </c>
      <c r="D99" s="110">
        <v>194173700</v>
      </c>
      <c r="E99" s="110"/>
      <c r="F99" s="179">
        <f>SUM(D99:E99)</f>
        <v>194173700</v>
      </c>
      <c r="G99" s="180">
        <v>621200</v>
      </c>
      <c r="H99" s="180"/>
      <c r="I99" s="46"/>
      <c r="J99" s="45">
        <f t="shared" si="31"/>
        <v>621200</v>
      </c>
    </row>
    <row r="100" spans="1:10" ht="24" x14ac:dyDescent="0.25">
      <c r="A100" s="47">
        <v>41035400</v>
      </c>
      <c r="B100" s="48" t="s">
        <v>314</v>
      </c>
      <c r="C100" s="45">
        <f t="shared" si="28"/>
        <v>1106500</v>
      </c>
      <c r="D100" s="110">
        <v>839300</v>
      </c>
      <c r="E100" s="110"/>
      <c r="F100" s="179">
        <f t="shared" si="40"/>
        <v>839300</v>
      </c>
      <c r="G100" s="180">
        <v>267200</v>
      </c>
      <c r="H100" s="180"/>
      <c r="I100" s="46"/>
      <c r="J100" s="45">
        <f t="shared" si="31"/>
        <v>267200</v>
      </c>
    </row>
    <row r="101" spans="1:10" ht="48" x14ac:dyDescent="0.25">
      <c r="A101" s="47">
        <v>41036000</v>
      </c>
      <c r="B101" s="48" t="s">
        <v>312</v>
      </c>
      <c r="C101" s="45">
        <f t="shared" si="28"/>
        <v>2451400</v>
      </c>
      <c r="D101" s="110">
        <v>2451400</v>
      </c>
      <c r="E101" s="110"/>
      <c r="F101" s="179">
        <f t="shared" si="40"/>
        <v>2451400</v>
      </c>
      <c r="G101" s="180"/>
      <c r="H101" s="180"/>
      <c r="I101" s="46"/>
      <c r="J101" s="45">
        <f t="shared" si="31"/>
        <v>0</v>
      </c>
    </row>
    <row r="102" spans="1:10" ht="36" x14ac:dyDescent="0.25">
      <c r="A102" s="47">
        <v>41036300</v>
      </c>
      <c r="B102" s="48" t="s">
        <v>313</v>
      </c>
      <c r="C102" s="45">
        <f t="shared" si="28"/>
        <v>22244000</v>
      </c>
      <c r="D102" s="49">
        <v>22244000</v>
      </c>
      <c r="E102" s="49"/>
      <c r="F102" s="45">
        <f t="shared" si="40"/>
        <v>22244000</v>
      </c>
      <c r="G102" s="46"/>
      <c r="H102" s="46"/>
      <c r="I102" s="46"/>
      <c r="J102" s="45">
        <f t="shared" si="31"/>
        <v>0</v>
      </c>
    </row>
    <row r="103" spans="1:10" x14ac:dyDescent="0.25">
      <c r="A103" s="43">
        <v>41050000</v>
      </c>
      <c r="B103" s="44" t="s">
        <v>128</v>
      </c>
      <c r="C103" s="45">
        <f>SUM(F103+J103)</f>
        <v>14067826.48</v>
      </c>
      <c r="D103" s="46">
        <f>SUM(D104+D106+D105+D121+D122+D123)</f>
        <v>7810494.1800000006</v>
      </c>
      <c r="E103" s="46">
        <f>SUM(E104+E106+E105+E121+E122+E123)</f>
        <v>4757332.3</v>
      </c>
      <c r="F103" s="45">
        <f t="shared" si="40"/>
        <v>12567826.48</v>
      </c>
      <c r="G103" s="46">
        <f>SUM(G104+G106+G105+G121+G122)</f>
        <v>1500000</v>
      </c>
      <c r="H103" s="46">
        <f t="shared" ref="H103:I103" si="41">SUM(H104+H106+H105+H121+H122+H123)</f>
        <v>0</v>
      </c>
      <c r="I103" s="46">
        <f t="shared" si="41"/>
        <v>0</v>
      </c>
      <c r="J103" s="45">
        <f t="shared" si="31"/>
        <v>1500000</v>
      </c>
    </row>
    <row r="104" spans="1:10" ht="216" x14ac:dyDescent="0.25">
      <c r="A104" s="47">
        <v>41050200</v>
      </c>
      <c r="B104" s="48" t="s">
        <v>463</v>
      </c>
      <c r="C104" s="179">
        <f t="shared" si="28"/>
        <v>8479164.1899999995</v>
      </c>
      <c r="D104" s="110">
        <v>3721831.89</v>
      </c>
      <c r="E104" s="110">
        <v>4757332.3</v>
      </c>
      <c r="F104" s="179">
        <f t="shared" si="40"/>
        <v>8479164.1899999995</v>
      </c>
      <c r="G104" s="110"/>
      <c r="H104" s="110"/>
      <c r="I104" s="110"/>
      <c r="J104" s="179">
        <f t="shared" si="31"/>
        <v>0</v>
      </c>
    </row>
    <row r="105" spans="1:10" ht="48" x14ac:dyDescent="0.25">
      <c r="A105" s="47">
        <v>41051000</v>
      </c>
      <c r="B105" s="48" t="s">
        <v>129</v>
      </c>
      <c r="C105" s="179">
        <f t="shared" si="28"/>
        <v>2838100</v>
      </c>
      <c r="D105" s="110">
        <v>2838100</v>
      </c>
      <c r="E105" s="110"/>
      <c r="F105" s="179">
        <f t="shared" si="40"/>
        <v>2838100</v>
      </c>
      <c r="G105" s="110"/>
      <c r="H105" s="110"/>
      <c r="I105" s="110"/>
      <c r="J105" s="179">
        <f t="shared" ref="J105:J109" si="42">SUM(G105:H105)</f>
        <v>0</v>
      </c>
    </row>
    <row r="106" spans="1:10" x14ac:dyDescent="0.25">
      <c r="A106" s="47">
        <v>41053900</v>
      </c>
      <c r="B106" s="48" t="s">
        <v>130</v>
      </c>
      <c r="C106" s="179">
        <f t="shared" si="28"/>
        <v>2129345</v>
      </c>
      <c r="D106" s="180">
        <f>SUM(D107)</f>
        <v>629345</v>
      </c>
      <c r="E106" s="180">
        <f>SUM(E107)</f>
        <v>0</v>
      </c>
      <c r="F106" s="179">
        <f t="shared" si="40"/>
        <v>629345</v>
      </c>
      <c r="G106" s="180">
        <f t="shared" ref="G106:I106" si="43">SUM(G107)</f>
        <v>1500000</v>
      </c>
      <c r="H106" s="180">
        <f t="shared" si="43"/>
        <v>0</v>
      </c>
      <c r="I106" s="180">
        <f t="shared" si="43"/>
        <v>0</v>
      </c>
      <c r="J106" s="179">
        <f t="shared" si="42"/>
        <v>1500000</v>
      </c>
    </row>
    <row r="107" spans="1:10" x14ac:dyDescent="0.25">
      <c r="A107" s="47"/>
      <c r="B107" s="48" t="s">
        <v>131</v>
      </c>
      <c r="C107" s="179">
        <f t="shared" si="28"/>
        <v>2129345</v>
      </c>
      <c r="D107" s="110">
        <f>SUM(D108:D120)</f>
        <v>629345</v>
      </c>
      <c r="E107" s="110">
        <f t="shared" ref="E107:I107" si="44">SUM(E108:E120)</f>
        <v>0</v>
      </c>
      <c r="F107" s="179">
        <f t="shared" si="40"/>
        <v>629345</v>
      </c>
      <c r="G107" s="110">
        <f t="shared" si="44"/>
        <v>1500000</v>
      </c>
      <c r="H107" s="110">
        <f t="shared" si="44"/>
        <v>0</v>
      </c>
      <c r="I107" s="110">
        <f t="shared" si="44"/>
        <v>0</v>
      </c>
      <c r="J107" s="179">
        <f t="shared" si="42"/>
        <v>1500000</v>
      </c>
    </row>
    <row r="108" spans="1:10" ht="36" x14ac:dyDescent="0.25">
      <c r="A108" s="47"/>
      <c r="B108" s="48" t="s">
        <v>132</v>
      </c>
      <c r="C108" s="179">
        <f t="shared" si="28"/>
        <v>10420</v>
      </c>
      <c r="D108" s="110">
        <v>10420</v>
      </c>
      <c r="E108" s="110"/>
      <c r="F108" s="179">
        <f t="shared" si="40"/>
        <v>10420</v>
      </c>
      <c r="G108" s="110"/>
      <c r="H108" s="110"/>
      <c r="I108" s="110"/>
      <c r="J108" s="179">
        <f t="shared" si="42"/>
        <v>0</v>
      </c>
    </row>
    <row r="109" spans="1:10" ht="24" x14ac:dyDescent="0.25">
      <c r="A109" s="47"/>
      <c r="B109" s="48" t="s">
        <v>133</v>
      </c>
      <c r="C109" s="179">
        <f t="shared" si="28"/>
        <v>56925</v>
      </c>
      <c r="D109" s="110">
        <v>56925</v>
      </c>
      <c r="E109" s="110"/>
      <c r="F109" s="179">
        <f t="shared" si="40"/>
        <v>56925</v>
      </c>
      <c r="G109" s="110"/>
      <c r="H109" s="110"/>
      <c r="I109" s="110"/>
      <c r="J109" s="179">
        <f t="shared" si="42"/>
        <v>0</v>
      </c>
    </row>
    <row r="110" spans="1:10" x14ac:dyDescent="0.25">
      <c r="A110" s="47"/>
      <c r="B110" s="48" t="s">
        <v>134</v>
      </c>
      <c r="C110" s="179">
        <f t="shared" si="28"/>
        <v>72000</v>
      </c>
      <c r="D110" s="110">
        <v>72000</v>
      </c>
      <c r="E110" s="110"/>
      <c r="F110" s="179">
        <f t="shared" si="30"/>
        <v>72000</v>
      </c>
      <c r="G110" s="110"/>
      <c r="H110" s="110"/>
      <c r="I110" s="110"/>
      <c r="J110" s="179">
        <f t="shared" si="31"/>
        <v>0</v>
      </c>
    </row>
    <row r="111" spans="1:10" ht="42" customHeight="1" x14ac:dyDescent="0.25">
      <c r="A111" s="47"/>
      <c r="B111" s="48" t="s">
        <v>325</v>
      </c>
      <c r="C111" s="179">
        <f t="shared" si="28"/>
        <v>650000</v>
      </c>
      <c r="D111" s="110"/>
      <c r="E111" s="110"/>
      <c r="F111" s="179">
        <f t="shared" si="30"/>
        <v>0</v>
      </c>
      <c r="G111" s="110">
        <v>650000</v>
      </c>
      <c r="H111" s="110"/>
      <c r="I111" s="110"/>
      <c r="J111" s="179">
        <f t="shared" si="31"/>
        <v>650000</v>
      </c>
    </row>
    <row r="112" spans="1:10" ht="36" x14ac:dyDescent="0.25">
      <c r="A112" s="47"/>
      <c r="B112" s="48" t="s">
        <v>326</v>
      </c>
      <c r="C112" s="179">
        <f t="shared" si="28"/>
        <v>200000</v>
      </c>
      <c r="D112" s="110">
        <v>200000</v>
      </c>
      <c r="E112" s="110"/>
      <c r="F112" s="179">
        <f t="shared" si="30"/>
        <v>200000</v>
      </c>
      <c r="G112" s="110"/>
      <c r="H112" s="110"/>
      <c r="I112" s="110"/>
      <c r="J112" s="179">
        <f t="shared" si="31"/>
        <v>0</v>
      </c>
    </row>
    <row r="113" spans="1:15" ht="36" x14ac:dyDescent="0.25">
      <c r="A113" s="47"/>
      <c r="B113" s="48" t="s">
        <v>481</v>
      </c>
      <c r="C113" s="179">
        <f t="shared" si="28"/>
        <v>200000</v>
      </c>
      <c r="D113" s="110"/>
      <c r="E113" s="110"/>
      <c r="F113" s="179">
        <f t="shared" si="30"/>
        <v>0</v>
      </c>
      <c r="G113" s="110">
        <v>200000</v>
      </c>
      <c r="H113" s="180"/>
      <c r="I113" s="110"/>
      <c r="J113" s="179">
        <f t="shared" si="31"/>
        <v>200000</v>
      </c>
    </row>
    <row r="114" spans="1:15" ht="36" x14ac:dyDescent="0.25">
      <c r="A114" s="47"/>
      <c r="B114" s="48" t="s">
        <v>491</v>
      </c>
      <c r="C114" s="179">
        <f t="shared" si="28"/>
        <v>100000</v>
      </c>
      <c r="D114" s="110">
        <v>100000</v>
      </c>
      <c r="E114" s="110"/>
      <c r="F114" s="179">
        <f t="shared" si="30"/>
        <v>100000</v>
      </c>
      <c r="G114" s="110"/>
      <c r="H114" s="180"/>
      <c r="I114" s="110"/>
      <c r="J114" s="179">
        <f>SUM(G114:H114)</f>
        <v>0</v>
      </c>
    </row>
    <row r="115" spans="1:15" x14ac:dyDescent="0.25">
      <c r="A115" s="47"/>
      <c r="B115" s="48" t="s">
        <v>492</v>
      </c>
      <c r="C115" s="179">
        <f t="shared" si="28"/>
        <v>100000</v>
      </c>
      <c r="D115" s="110">
        <v>100000</v>
      </c>
      <c r="E115" s="110"/>
      <c r="F115" s="179">
        <f t="shared" si="30"/>
        <v>100000</v>
      </c>
      <c r="G115" s="110"/>
      <c r="H115" s="180"/>
      <c r="I115" s="110"/>
      <c r="J115" s="179">
        <f t="shared" si="31"/>
        <v>0</v>
      </c>
    </row>
    <row r="116" spans="1:15" ht="36" x14ac:dyDescent="0.25">
      <c r="A116" s="47"/>
      <c r="B116" s="48" t="s">
        <v>493</v>
      </c>
      <c r="C116" s="179">
        <f t="shared" si="28"/>
        <v>100000</v>
      </c>
      <c r="D116" s="110"/>
      <c r="E116" s="110"/>
      <c r="F116" s="179">
        <f t="shared" si="30"/>
        <v>0</v>
      </c>
      <c r="G116" s="110">
        <v>100000</v>
      </c>
      <c r="H116" s="180"/>
      <c r="I116" s="110"/>
      <c r="J116" s="179">
        <f t="shared" si="31"/>
        <v>100000</v>
      </c>
    </row>
    <row r="117" spans="1:15" ht="24" x14ac:dyDescent="0.25">
      <c r="A117" s="47"/>
      <c r="B117" s="48" t="s">
        <v>494</v>
      </c>
      <c r="C117" s="179">
        <f t="shared" si="28"/>
        <v>200000</v>
      </c>
      <c r="D117" s="110"/>
      <c r="E117" s="110"/>
      <c r="F117" s="179">
        <f t="shared" si="30"/>
        <v>0</v>
      </c>
      <c r="G117" s="110">
        <v>200000</v>
      </c>
      <c r="H117" s="180"/>
      <c r="I117" s="110"/>
      <c r="J117" s="179">
        <f t="shared" si="31"/>
        <v>200000</v>
      </c>
    </row>
    <row r="118" spans="1:15" ht="24" x14ac:dyDescent="0.25">
      <c r="A118" s="47"/>
      <c r="B118" s="48" t="s">
        <v>495</v>
      </c>
      <c r="C118" s="179">
        <f t="shared" si="28"/>
        <v>50000</v>
      </c>
      <c r="D118" s="110"/>
      <c r="E118" s="110"/>
      <c r="F118" s="179">
        <f t="shared" si="30"/>
        <v>0</v>
      </c>
      <c r="G118" s="110">
        <v>50000</v>
      </c>
      <c r="H118" s="180"/>
      <c r="I118" s="110"/>
      <c r="J118" s="179">
        <f t="shared" si="31"/>
        <v>50000</v>
      </c>
    </row>
    <row r="119" spans="1:15" ht="24" x14ac:dyDescent="0.25">
      <c r="A119" s="47"/>
      <c r="B119" s="48" t="s">
        <v>551</v>
      </c>
      <c r="C119" s="179">
        <f t="shared" si="28"/>
        <v>90000</v>
      </c>
      <c r="D119" s="110">
        <v>90000</v>
      </c>
      <c r="E119" s="110"/>
      <c r="F119" s="179">
        <f t="shared" si="30"/>
        <v>90000</v>
      </c>
      <c r="G119" s="110"/>
      <c r="H119" s="180"/>
      <c r="I119" s="110"/>
      <c r="J119" s="179">
        <f t="shared" si="31"/>
        <v>0</v>
      </c>
    </row>
    <row r="120" spans="1:15" ht="60" x14ac:dyDescent="0.25">
      <c r="A120" s="47"/>
      <c r="B120" s="48" t="s">
        <v>327</v>
      </c>
      <c r="C120" s="179">
        <f t="shared" si="28"/>
        <v>300000</v>
      </c>
      <c r="D120" s="110"/>
      <c r="E120" s="110"/>
      <c r="F120" s="179">
        <f t="shared" si="30"/>
        <v>0</v>
      </c>
      <c r="G120" s="110">
        <v>300000</v>
      </c>
      <c r="H120" s="110"/>
      <c r="I120" s="110"/>
      <c r="J120" s="179">
        <f>SUM(G120:H120)</f>
        <v>300000</v>
      </c>
    </row>
    <row r="121" spans="1:15" ht="36" x14ac:dyDescent="0.25">
      <c r="A121" s="68">
        <v>41057700</v>
      </c>
      <c r="B121" s="52" t="s">
        <v>394</v>
      </c>
      <c r="C121" s="179">
        <f t="shared" si="28"/>
        <v>70272</v>
      </c>
      <c r="D121" s="110">
        <v>70272</v>
      </c>
      <c r="E121" s="110"/>
      <c r="F121" s="179">
        <f t="shared" si="30"/>
        <v>70272</v>
      </c>
      <c r="G121" s="110"/>
      <c r="H121" s="110"/>
      <c r="I121" s="110"/>
      <c r="J121" s="179">
        <f>SUM(G121:H121)</f>
        <v>0</v>
      </c>
    </row>
    <row r="122" spans="1:15" ht="60" x14ac:dyDescent="0.25">
      <c r="A122" s="47">
        <v>41059300</v>
      </c>
      <c r="B122" s="48" t="s">
        <v>328</v>
      </c>
      <c r="C122" s="179">
        <f>SUM(F122+J122)</f>
        <v>550945.29</v>
      </c>
      <c r="D122" s="110">
        <v>550945.29</v>
      </c>
      <c r="E122" s="110"/>
      <c r="F122" s="179">
        <f>SUM(D122:E122)</f>
        <v>550945.29</v>
      </c>
      <c r="G122" s="180"/>
      <c r="H122" s="180"/>
      <c r="I122" s="180"/>
      <c r="J122" s="179">
        <f t="shared" si="31"/>
        <v>0</v>
      </c>
    </row>
    <row r="123" spans="1:15" ht="24" x14ac:dyDescent="0.25">
      <c r="A123" s="53">
        <v>42000000</v>
      </c>
      <c r="B123" s="54" t="s">
        <v>390</v>
      </c>
      <c r="C123" s="181">
        <f t="shared" ref="C123" si="45">SUM(F123+J123)</f>
        <v>2472000</v>
      </c>
      <c r="D123" s="182">
        <f>SUM(D124)</f>
        <v>0</v>
      </c>
      <c r="E123" s="182">
        <f>SUM(E124)</f>
        <v>0</v>
      </c>
      <c r="F123" s="182">
        <f t="shared" ref="F123" si="46">SUM(D123+E123)</f>
        <v>0</v>
      </c>
      <c r="G123" s="182">
        <f>SUM(G124)</f>
        <v>2472000</v>
      </c>
      <c r="H123" s="182">
        <f>SUM(H124)</f>
        <v>0</v>
      </c>
      <c r="I123" s="182">
        <f>SUM(I124)</f>
        <v>0</v>
      </c>
      <c r="J123" s="179">
        <f t="shared" si="31"/>
        <v>2472000</v>
      </c>
    </row>
    <row r="124" spans="1:15" x14ac:dyDescent="0.25">
      <c r="A124" s="51">
        <v>42020500</v>
      </c>
      <c r="B124" s="52" t="s">
        <v>391</v>
      </c>
      <c r="C124" s="117">
        <f>SUM(F124+J124)</f>
        <v>2472000</v>
      </c>
      <c r="D124" s="119"/>
      <c r="E124" s="119"/>
      <c r="F124" s="118">
        <f>SUM(D124+E124)</f>
        <v>0</v>
      </c>
      <c r="G124" s="119">
        <v>2472000</v>
      </c>
      <c r="H124" s="119"/>
      <c r="I124" s="120"/>
      <c r="J124" s="45">
        <f t="shared" si="31"/>
        <v>2472000</v>
      </c>
    </row>
    <row r="125" spans="1:15" ht="14.25" customHeight="1" x14ac:dyDescent="0.25">
      <c r="A125" s="42"/>
      <c r="B125" s="56" t="s">
        <v>135</v>
      </c>
      <c r="C125" s="45">
        <f>SUM(F125+J125)</f>
        <v>853081264.48000002</v>
      </c>
      <c r="D125" s="45">
        <f>SUM(D94+D95)</f>
        <v>824783812.18000007</v>
      </c>
      <c r="E125" s="45">
        <f t="shared" ref="E125:I125" si="47">SUM(E94+E95)</f>
        <v>8342732.2999999998</v>
      </c>
      <c r="F125" s="45">
        <f>SUM(F94+F95)</f>
        <v>833126544.48000002</v>
      </c>
      <c r="G125" s="45">
        <f t="shared" si="47"/>
        <v>19054720</v>
      </c>
      <c r="H125" s="45">
        <f>SUM(H94+H95)</f>
        <v>900000</v>
      </c>
      <c r="I125" s="45">
        <f t="shared" si="47"/>
        <v>900000</v>
      </c>
      <c r="J125" s="45">
        <f>SUM(G125:H125)</f>
        <v>19954720</v>
      </c>
    </row>
    <row r="126" spans="1:15" x14ac:dyDescent="0.25">
      <c r="F126" s="16"/>
    </row>
    <row r="127" spans="1:15" x14ac:dyDescent="0.25">
      <c r="D127" s="39"/>
      <c r="E127" s="16"/>
    </row>
    <row r="128" spans="1:15" ht="18.75" x14ac:dyDescent="0.3">
      <c r="B128" s="15" t="s">
        <v>225</v>
      </c>
      <c r="C128" s="16"/>
      <c r="D128" s="216"/>
      <c r="E128" s="216"/>
      <c r="F128" s="15"/>
      <c r="G128" s="15" t="s">
        <v>226</v>
      </c>
      <c r="H128" s="15"/>
      <c r="I128" s="15"/>
      <c r="O128" s="15"/>
    </row>
    <row r="131" spans="2:9" x14ac:dyDescent="0.25">
      <c r="F131" s="16"/>
    </row>
    <row r="132" spans="2:9" x14ac:dyDescent="0.25">
      <c r="G132" s="16"/>
      <c r="H132" s="16"/>
      <c r="I132" s="16"/>
    </row>
    <row r="134" spans="2:9" x14ac:dyDescent="0.25">
      <c r="B134" s="16"/>
    </row>
  </sheetData>
  <mergeCells count="6">
    <mergeCell ref="A3:J3"/>
    <mergeCell ref="A6:A7"/>
    <mergeCell ref="B6:B7"/>
    <mergeCell ref="C6:C7"/>
    <mergeCell ref="D6:F6"/>
    <mergeCell ref="G6:J6"/>
  </mergeCells>
  <pageMargins left="0.70866141732283472" right="0.31496062992125984" top="0.55118110236220474" bottom="0.55118110236220474" header="0.11811023622047245" footer="0.11811023622047245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workbookViewId="0"/>
  </sheetViews>
  <sheetFormatPr defaultRowHeight="15" x14ac:dyDescent="0.25"/>
  <cols>
    <col min="1" max="1" width="10.5703125" customWidth="1"/>
    <col min="2" max="2" width="47.7109375" customWidth="1"/>
    <col min="3" max="3" width="17.28515625" customWidth="1"/>
    <col min="4" max="4" width="12.5703125" customWidth="1"/>
    <col min="5" max="5" width="14.140625" customWidth="1"/>
    <col min="6" max="6" width="14.85546875" customWidth="1"/>
    <col min="7" max="7" width="12" customWidth="1"/>
    <col min="8" max="8" width="14.5703125" customWidth="1"/>
    <col min="9" max="9" width="14.85546875" customWidth="1"/>
    <col min="10" max="10" width="12" customWidth="1"/>
    <col min="11" max="11" width="12.28515625" customWidth="1"/>
    <col min="12" max="12" width="15.5703125" customWidth="1"/>
  </cols>
  <sheetData>
    <row r="1" spans="1:12" ht="18.75" x14ac:dyDescent="0.25">
      <c r="A1" s="124"/>
      <c r="B1" s="124"/>
      <c r="C1" s="7"/>
      <c r="D1" s="7"/>
      <c r="E1" s="7"/>
      <c r="F1" s="7"/>
      <c r="G1" s="7"/>
      <c r="H1" s="7"/>
      <c r="I1" s="7" t="s">
        <v>137</v>
      </c>
      <c r="J1" s="7"/>
      <c r="K1" s="7"/>
      <c r="L1" s="7"/>
    </row>
    <row r="2" spans="1:12" ht="18.75" x14ac:dyDescent="0.25">
      <c r="A2" s="124"/>
      <c r="B2" s="124"/>
      <c r="C2" s="7"/>
      <c r="D2" s="7"/>
      <c r="E2" s="7"/>
      <c r="F2" s="7"/>
      <c r="G2" s="7"/>
      <c r="H2" s="7"/>
      <c r="I2" s="7" t="s">
        <v>564</v>
      </c>
      <c r="J2" s="7"/>
      <c r="K2" s="7"/>
      <c r="L2" s="7"/>
    </row>
    <row r="3" spans="1:12" ht="18.75" x14ac:dyDescent="0.25">
      <c r="A3" s="233" t="s">
        <v>397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18.75" x14ac:dyDescent="0.3">
      <c r="A4" s="234" t="s">
        <v>398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x14ac:dyDescent="0.25">
      <c r="A5" s="235" t="s">
        <v>291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6" spans="1:12" x14ac:dyDescent="0.25">
      <c r="A6" s="125"/>
      <c r="B6" s="125"/>
      <c r="C6" s="124"/>
      <c r="D6" s="124"/>
      <c r="E6" s="124"/>
      <c r="F6" s="125"/>
      <c r="G6" s="125"/>
      <c r="H6" s="125"/>
      <c r="I6" s="125"/>
      <c r="J6" s="125"/>
      <c r="K6" s="125"/>
      <c r="L6" s="126" t="s">
        <v>399</v>
      </c>
    </row>
    <row r="7" spans="1:12" x14ac:dyDescent="0.25">
      <c r="A7" s="232" t="s">
        <v>56</v>
      </c>
      <c r="B7" s="232" t="s">
        <v>400</v>
      </c>
      <c r="C7" s="240" t="s">
        <v>401</v>
      </c>
      <c r="D7" s="241"/>
      <c r="E7" s="242"/>
      <c r="F7" s="240" t="s">
        <v>7</v>
      </c>
      <c r="G7" s="241"/>
      <c r="H7" s="242"/>
      <c r="I7" s="238" t="s">
        <v>8</v>
      </c>
      <c r="J7" s="243"/>
      <c r="K7" s="243"/>
      <c r="L7" s="239"/>
    </row>
    <row r="8" spans="1:12" x14ac:dyDescent="0.25">
      <c r="A8" s="232"/>
      <c r="B8" s="232"/>
      <c r="C8" s="232" t="s">
        <v>296</v>
      </c>
      <c r="D8" s="232" t="s">
        <v>298</v>
      </c>
      <c r="E8" s="232" t="s">
        <v>295</v>
      </c>
      <c r="F8" s="232" t="s">
        <v>296</v>
      </c>
      <c r="G8" s="232" t="s">
        <v>298</v>
      </c>
      <c r="H8" s="232" t="s">
        <v>295</v>
      </c>
      <c r="I8" s="236" t="s">
        <v>296</v>
      </c>
      <c r="J8" s="238" t="s">
        <v>298</v>
      </c>
      <c r="K8" s="239"/>
      <c r="L8" s="236" t="s">
        <v>295</v>
      </c>
    </row>
    <row r="9" spans="1:12" ht="24" x14ac:dyDescent="0.25">
      <c r="A9" s="232"/>
      <c r="B9" s="232"/>
      <c r="C9" s="232"/>
      <c r="D9" s="232"/>
      <c r="E9" s="232"/>
      <c r="F9" s="232"/>
      <c r="G9" s="232"/>
      <c r="H9" s="232"/>
      <c r="I9" s="237"/>
      <c r="J9" s="123" t="s">
        <v>58</v>
      </c>
      <c r="K9" s="123" t="s">
        <v>402</v>
      </c>
      <c r="L9" s="237"/>
    </row>
    <row r="10" spans="1:12" x14ac:dyDescent="0.25">
      <c r="A10" s="68">
        <v>1</v>
      </c>
      <c r="B10" s="68">
        <v>2</v>
      </c>
      <c r="C10" s="68">
        <v>3</v>
      </c>
      <c r="D10" s="68"/>
      <c r="E10" s="68"/>
      <c r="F10" s="68">
        <v>4</v>
      </c>
      <c r="G10" s="68"/>
      <c r="H10" s="68"/>
      <c r="I10" s="68">
        <v>5</v>
      </c>
      <c r="J10" s="68"/>
      <c r="K10" s="68"/>
      <c r="L10" s="68">
        <v>6</v>
      </c>
    </row>
    <row r="11" spans="1:12" x14ac:dyDescent="0.25">
      <c r="A11" s="127" t="s">
        <v>403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2" x14ac:dyDescent="0.25">
      <c r="A12" s="128">
        <v>200000</v>
      </c>
      <c r="B12" s="129" t="s">
        <v>404</v>
      </c>
      <c r="C12" s="130">
        <f>SUM(F12+I12)</f>
        <v>94734940</v>
      </c>
      <c r="D12" s="130">
        <f>SUM(G12+J12)</f>
        <v>0</v>
      </c>
      <c r="E12" s="130">
        <f>SUM(C12:D12)</f>
        <v>94734940</v>
      </c>
      <c r="F12" s="130">
        <f>SUM(F17)+F13</f>
        <v>-61900814.879999995</v>
      </c>
      <c r="G12" s="130">
        <f t="shared" ref="G12" si="0">SUM(G17)+G13</f>
        <v>-3172840.3</v>
      </c>
      <c r="H12" s="130">
        <f>SUM(H17)+H13</f>
        <v>-65073655.179999992</v>
      </c>
      <c r="I12" s="130">
        <f t="shared" ref="I12:J12" si="1">SUM(I17)+I13</f>
        <v>156635754.88</v>
      </c>
      <c r="J12" s="130">
        <f t="shared" si="1"/>
        <v>3172840.3</v>
      </c>
      <c r="K12" s="130">
        <f t="shared" ref="K12" si="2">SUM(K17)+K13</f>
        <v>3172840.3</v>
      </c>
      <c r="L12" s="130">
        <f>SUM(I12:J12)</f>
        <v>159808595.18000001</v>
      </c>
    </row>
    <row r="13" spans="1:12" x14ac:dyDescent="0.25">
      <c r="A13" s="101">
        <v>202000</v>
      </c>
      <c r="B13" s="131" t="s">
        <v>405</v>
      </c>
      <c r="C13" s="130">
        <f t="shared" ref="C13:D32" si="3">SUM(F13+I13)</f>
        <v>40120460</v>
      </c>
      <c r="D13" s="130">
        <f t="shared" si="3"/>
        <v>0</v>
      </c>
      <c r="E13" s="130">
        <f t="shared" ref="E13:E32" si="4">SUM(C13:D13)</f>
        <v>40120460</v>
      </c>
      <c r="F13" s="132">
        <f>SUM(F14)</f>
        <v>0</v>
      </c>
      <c r="G13" s="132">
        <f t="shared" ref="G13:K13" si="5">SUM(G14)</f>
        <v>0</v>
      </c>
      <c r="H13" s="132">
        <f t="shared" si="5"/>
        <v>0</v>
      </c>
      <c r="I13" s="132">
        <f t="shared" si="5"/>
        <v>40120460</v>
      </c>
      <c r="J13" s="132">
        <f t="shared" si="5"/>
        <v>0</v>
      </c>
      <c r="K13" s="132">
        <f t="shared" si="5"/>
        <v>0</v>
      </c>
      <c r="L13" s="130">
        <f t="shared" ref="L13:L27" si="6">SUM(I13:J13)</f>
        <v>40120460</v>
      </c>
    </row>
    <row r="14" spans="1:12" x14ac:dyDescent="0.25">
      <c r="A14" s="101">
        <v>202200</v>
      </c>
      <c r="B14" s="131" t="s">
        <v>406</v>
      </c>
      <c r="C14" s="130">
        <f t="shared" si="3"/>
        <v>40120460</v>
      </c>
      <c r="D14" s="130">
        <f t="shared" si="3"/>
        <v>0</v>
      </c>
      <c r="E14" s="130">
        <f t="shared" si="4"/>
        <v>40120460</v>
      </c>
      <c r="F14" s="132">
        <f>SUM(F15:F16)</f>
        <v>0</v>
      </c>
      <c r="G14" s="132">
        <f t="shared" ref="G14:K14" si="7">SUM(G15:G16)</f>
        <v>0</v>
      </c>
      <c r="H14" s="132">
        <f t="shared" si="7"/>
        <v>0</v>
      </c>
      <c r="I14" s="132">
        <f t="shared" si="7"/>
        <v>40120460</v>
      </c>
      <c r="J14" s="132">
        <f t="shared" si="7"/>
        <v>0</v>
      </c>
      <c r="K14" s="132">
        <f t="shared" si="7"/>
        <v>0</v>
      </c>
      <c r="L14" s="130">
        <f t="shared" si="6"/>
        <v>40120460</v>
      </c>
    </row>
    <row r="15" spans="1:12" x14ac:dyDescent="0.25">
      <c r="A15" s="133">
        <v>202210</v>
      </c>
      <c r="B15" s="6" t="s">
        <v>407</v>
      </c>
      <c r="C15" s="130">
        <f t="shared" si="3"/>
        <v>40140000</v>
      </c>
      <c r="D15" s="130">
        <f t="shared" si="3"/>
        <v>0</v>
      </c>
      <c r="E15" s="130">
        <f t="shared" si="4"/>
        <v>40140000</v>
      </c>
      <c r="F15" s="134">
        <v>0</v>
      </c>
      <c r="G15" s="134"/>
      <c r="H15" s="130">
        <f t="shared" ref="H15:H28" si="8">SUM(F15:G15)</f>
        <v>0</v>
      </c>
      <c r="I15" s="134">
        <v>40140000</v>
      </c>
      <c r="J15" s="134"/>
      <c r="K15" s="134"/>
      <c r="L15" s="130">
        <f t="shared" si="6"/>
        <v>40140000</v>
      </c>
    </row>
    <row r="16" spans="1:12" x14ac:dyDescent="0.25">
      <c r="A16" s="133">
        <v>202220</v>
      </c>
      <c r="B16" s="6" t="s">
        <v>408</v>
      </c>
      <c r="C16" s="130">
        <f t="shared" si="3"/>
        <v>-19540</v>
      </c>
      <c r="D16" s="130">
        <f t="shared" si="3"/>
        <v>0</v>
      </c>
      <c r="E16" s="130">
        <f t="shared" si="4"/>
        <v>-19540</v>
      </c>
      <c r="F16" s="134">
        <v>0</v>
      </c>
      <c r="G16" s="134"/>
      <c r="H16" s="130">
        <f t="shared" si="8"/>
        <v>0</v>
      </c>
      <c r="I16" s="134">
        <v>-19540</v>
      </c>
      <c r="J16" s="134"/>
      <c r="K16" s="134"/>
      <c r="L16" s="130">
        <f t="shared" si="6"/>
        <v>-19540</v>
      </c>
    </row>
    <row r="17" spans="1:12" ht="25.5" x14ac:dyDescent="0.25">
      <c r="A17" s="128">
        <v>208000</v>
      </c>
      <c r="B17" s="135" t="s">
        <v>409</v>
      </c>
      <c r="C17" s="130">
        <f t="shared" si="3"/>
        <v>54614480</v>
      </c>
      <c r="D17" s="130">
        <f t="shared" si="3"/>
        <v>0</v>
      </c>
      <c r="E17" s="130">
        <f t="shared" si="4"/>
        <v>54614480</v>
      </c>
      <c r="F17" s="130">
        <f t="shared" ref="F17:G17" si="9">SUM(F18:F19)</f>
        <v>-61900814.879999995</v>
      </c>
      <c r="G17" s="130">
        <f t="shared" si="9"/>
        <v>-3172840.3</v>
      </c>
      <c r="H17" s="130">
        <f>SUM(H18:H19)</f>
        <v>-65073655.179999992</v>
      </c>
      <c r="I17" s="130">
        <f>SUM(I18:I19)</f>
        <v>116515294.88</v>
      </c>
      <c r="J17" s="130">
        <f t="shared" ref="J17" si="10">SUM(J18:J19)</f>
        <v>3172840.3</v>
      </c>
      <c r="K17" s="130">
        <f>SUM(K18:K19)</f>
        <v>3172840.3</v>
      </c>
      <c r="L17" s="130">
        <f t="shared" si="6"/>
        <v>119688135.17999999</v>
      </c>
    </row>
    <row r="18" spans="1:12" x14ac:dyDescent="0.25">
      <c r="A18" s="136">
        <v>208100</v>
      </c>
      <c r="B18" s="137" t="s">
        <v>410</v>
      </c>
      <c r="C18" s="130">
        <f t="shared" si="3"/>
        <v>54614480</v>
      </c>
      <c r="D18" s="130">
        <f>SUM(G18+J18)</f>
        <v>0</v>
      </c>
      <c r="E18" s="130">
        <f>SUM(C18:D18)</f>
        <v>54614480</v>
      </c>
      <c r="F18" s="138">
        <v>47733273</v>
      </c>
      <c r="G18" s="138"/>
      <c r="H18" s="130">
        <f t="shared" si="8"/>
        <v>47733273</v>
      </c>
      <c r="I18" s="138">
        <v>6881207</v>
      </c>
      <c r="J18" s="138"/>
      <c r="K18" s="138"/>
      <c r="L18" s="130">
        <f>SUM(I18:J18)</f>
        <v>6881207</v>
      </c>
    </row>
    <row r="19" spans="1:12" ht="25.5" x14ac:dyDescent="0.25">
      <c r="A19" s="136">
        <v>208400</v>
      </c>
      <c r="B19" s="137" t="s">
        <v>411</v>
      </c>
      <c r="C19" s="130">
        <f t="shared" si="3"/>
        <v>0</v>
      </c>
      <c r="D19" s="130">
        <f t="shared" si="3"/>
        <v>0</v>
      </c>
      <c r="E19" s="130">
        <f t="shared" si="4"/>
        <v>0</v>
      </c>
      <c r="F19" s="138">
        <v>-109634087.88</v>
      </c>
      <c r="G19" s="138">
        <v>-3172840.3</v>
      </c>
      <c r="H19" s="130">
        <f t="shared" si="8"/>
        <v>-112806928.17999999</v>
      </c>
      <c r="I19" s="138">
        <v>109634087.88</v>
      </c>
      <c r="J19" s="138">
        <v>3172840.3</v>
      </c>
      <c r="K19" s="138">
        <v>3172840.3</v>
      </c>
      <c r="L19" s="130">
        <f>SUM(I19:J19)</f>
        <v>112806928.17999999</v>
      </c>
    </row>
    <row r="20" spans="1:12" x14ac:dyDescent="0.25">
      <c r="A20" s="139" t="s">
        <v>227</v>
      </c>
      <c r="B20" s="140" t="s">
        <v>412</v>
      </c>
      <c r="C20" s="130">
        <f>SUM(F20+I20)</f>
        <v>94734940</v>
      </c>
      <c r="D20" s="130">
        <f t="shared" si="3"/>
        <v>0</v>
      </c>
      <c r="E20" s="130">
        <f>SUM(C20:D20)</f>
        <v>94734940</v>
      </c>
      <c r="F20" s="130">
        <f>SUM(F12)</f>
        <v>-61900814.879999995</v>
      </c>
      <c r="G20" s="130">
        <f t="shared" ref="G20:K20" si="11">SUM(G12)</f>
        <v>-3172840.3</v>
      </c>
      <c r="H20" s="130">
        <f t="shared" si="11"/>
        <v>-65073655.179999992</v>
      </c>
      <c r="I20" s="130">
        <f t="shared" si="11"/>
        <v>156635754.88</v>
      </c>
      <c r="J20" s="130">
        <f t="shared" si="11"/>
        <v>3172840.3</v>
      </c>
      <c r="K20" s="130">
        <f t="shared" si="11"/>
        <v>3172840.3</v>
      </c>
      <c r="L20" s="130">
        <f t="shared" si="6"/>
        <v>159808595.18000001</v>
      </c>
    </row>
    <row r="21" spans="1:12" x14ac:dyDescent="0.25">
      <c r="A21" s="127" t="s">
        <v>413</v>
      </c>
      <c r="B21" s="127"/>
      <c r="C21" s="130"/>
      <c r="D21" s="130"/>
      <c r="E21" s="130"/>
      <c r="F21" s="127"/>
      <c r="G21" s="127"/>
      <c r="H21" s="130"/>
      <c r="I21" s="127"/>
      <c r="J21" s="127"/>
      <c r="K21" s="127"/>
      <c r="L21" s="130"/>
    </row>
    <row r="22" spans="1:12" x14ac:dyDescent="0.25">
      <c r="A22" s="141">
        <v>400000</v>
      </c>
      <c r="B22" s="131" t="s">
        <v>414</v>
      </c>
      <c r="C22" s="130">
        <f>SUM(F22+I22)</f>
        <v>40120460</v>
      </c>
      <c r="D22" s="130">
        <f t="shared" si="3"/>
        <v>0</v>
      </c>
      <c r="E22" s="130">
        <f t="shared" si="4"/>
        <v>40120460</v>
      </c>
      <c r="F22" s="132">
        <f>SUM(F23+F26)</f>
        <v>0</v>
      </c>
      <c r="G22" s="132">
        <f>SUM(G23+G26)</f>
        <v>0</v>
      </c>
      <c r="H22" s="132">
        <f t="shared" ref="H22:K22" si="12">SUM(H23+H26)</f>
        <v>0</v>
      </c>
      <c r="I22" s="132">
        <f>SUM(I23+I26)</f>
        <v>40120460</v>
      </c>
      <c r="J22" s="132">
        <f t="shared" si="12"/>
        <v>0</v>
      </c>
      <c r="K22" s="132">
        <f t="shared" si="12"/>
        <v>0</v>
      </c>
      <c r="L22" s="130">
        <f>SUM(I22:J22)</f>
        <v>40120460</v>
      </c>
    </row>
    <row r="23" spans="1:12" x14ac:dyDescent="0.25">
      <c r="A23" s="141">
        <v>401000</v>
      </c>
      <c r="B23" s="142" t="s">
        <v>415</v>
      </c>
      <c r="C23" s="130">
        <f t="shared" si="3"/>
        <v>40140000</v>
      </c>
      <c r="D23" s="130">
        <f t="shared" si="3"/>
        <v>0</v>
      </c>
      <c r="E23" s="130">
        <f t="shared" si="4"/>
        <v>40140000</v>
      </c>
      <c r="F23" s="132">
        <f t="shared" ref="F23:H23" si="13">SUM(F24)</f>
        <v>0</v>
      </c>
      <c r="G23" s="132">
        <f t="shared" si="13"/>
        <v>0</v>
      </c>
      <c r="H23" s="132">
        <f t="shared" si="13"/>
        <v>0</v>
      </c>
      <c r="I23" s="132">
        <f>SUM(I24)</f>
        <v>40140000</v>
      </c>
      <c r="J23" s="132">
        <f t="shared" ref="J23:K24" si="14">SUM(J24)</f>
        <v>0</v>
      </c>
      <c r="K23" s="132">
        <f t="shared" si="14"/>
        <v>0</v>
      </c>
      <c r="L23" s="130">
        <f t="shared" si="6"/>
        <v>40140000</v>
      </c>
    </row>
    <row r="24" spans="1:12" x14ac:dyDescent="0.25">
      <c r="A24" s="143">
        <v>401100</v>
      </c>
      <c r="B24" s="144" t="s">
        <v>416</v>
      </c>
      <c r="C24" s="130">
        <f t="shared" si="3"/>
        <v>40140000</v>
      </c>
      <c r="D24" s="130">
        <f t="shared" si="3"/>
        <v>0</v>
      </c>
      <c r="E24" s="130">
        <f t="shared" si="4"/>
        <v>40140000</v>
      </c>
      <c r="F24" s="134">
        <f t="shared" ref="F24:H24" si="15">SUM(F25)</f>
        <v>0</v>
      </c>
      <c r="G24" s="134">
        <f t="shared" si="15"/>
        <v>0</v>
      </c>
      <c r="H24" s="132">
        <f t="shared" si="15"/>
        <v>0</v>
      </c>
      <c r="I24" s="134">
        <f>SUM(I25)</f>
        <v>40140000</v>
      </c>
      <c r="J24" s="134">
        <f t="shared" si="14"/>
        <v>0</v>
      </c>
      <c r="K24" s="134">
        <f t="shared" si="14"/>
        <v>0</v>
      </c>
      <c r="L24" s="130">
        <f t="shared" si="6"/>
        <v>40140000</v>
      </c>
    </row>
    <row r="25" spans="1:12" x14ac:dyDescent="0.25">
      <c r="A25" s="143">
        <v>401101</v>
      </c>
      <c r="B25" s="144" t="s">
        <v>417</v>
      </c>
      <c r="C25" s="130">
        <f t="shared" si="3"/>
        <v>40140000</v>
      </c>
      <c r="D25" s="130">
        <f t="shared" si="3"/>
        <v>0</v>
      </c>
      <c r="E25" s="130">
        <f t="shared" si="4"/>
        <v>40140000</v>
      </c>
      <c r="F25" s="134">
        <v>0</v>
      </c>
      <c r="G25" s="134"/>
      <c r="H25" s="130">
        <f t="shared" si="8"/>
        <v>0</v>
      </c>
      <c r="I25" s="134">
        <v>40140000</v>
      </c>
      <c r="J25" s="134"/>
      <c r="K25" s="134"/>
      <c r="L25" s="130">
        <f t="shared" si="6"/>
        <v>40140000</v>
      </c>
    </row>
    <row r="26" spans="1:12" x14ac:dyDescent="0.25">
      <c r="A26" s="141">
        <v>402000</v>
      </c>
      <c r="B26" s="142" t="s">
        <v>418</v>
      </c>
      <c r="C26" s="130">
        <f t="shared" si="3"/>
        <v>-19540</v>
      </c>
      <c r="D26" s="130">
        <f t="shared" si="3"/>
        <v>0</v>
      </c>
      <c r="E26" s="130">
        <f t="shared" si="4"/>
        <v>-19540</v>
      </c>
      <c r="F26" s="132">
        <f t="shared" ref="F26:H27" si="16">SUM(F27)</f>
        <v>0</v>
      </c>
      <c r="G26" s="132">
        <f t="shared" si="16"/>
        <v>0</v>
      </c>
      <c r="H26" s="132">
        <f t="shared" si="16"/>
        <v>0</v>
      </c>
      <c r="I26" s="132">
        <f>SUM(I27)</f>
        <v>-19540</v>
      </c>
      <c r="J26" s="132">
        <f t="shared" ref="J26:K27" si="17">SUM(J27)</f>
        <v>0</v>
      </c>
      <c r="K26" s="132">
        <f t="shared" si="17"/>
        <v>0</v>
      </c>
      <c r="L26" s="130">
        <f t="shared" si="6"/>
        <v>-19540</v>
      </c>
    </row>
    <row r="27" spans="1:12" x14ac:dyDescent="0.25">
      <c r="A27" s="143">
        <v>402100</v>
      </c>
      <c r="B27" s="144" t="s">
        <v>419</v>
      </c>
      <c r="C27" s="130">
        <f t="shared" si="3"/>
        <v>-19540</v>
      </c>
      <c r="D27" s="130">
        <f t="shared" si="3"/>
        <v>0</v>
      </c>
      <c r="E27" s="130">
        <f t="shared" si="4"/>
        <v>-19540</v>
      </c>
      <c r="F27" s="134">
        <f t="shared" si="16"/>
        <v>0</v>
      </c>
      <c r="G27" s="134">
        <f t="shared" si="16"/>
        <v>0</v>
      </c>
      <c r="H27" s="132">
        <f t="shared" si="16"/>
        <v>0</v>
      </c>
      <c r="I27" s="134">
        <f>SUM(I28)</f>
        <v>-19540</v>
      </c>
      <c r="J27" s="134">
        <f t="shared" si="17"/>
        <v>0</v>
      </c>
      <c r="K27" s="134">
        <f t="shared" si="17"/>
        <v>0</v>
      </c>
      <c r="L27" s="130">
        <f t="shared" si="6"/>
        <v>-19540</v>
      </c>
    </row>
    <row r="28" spans="1:12" x14ac:dyDescent="0.25">
      <c r="A28" s="143">
        <v>402101</v>
      </c>
      <c r="B28" s="144" t="s">
        <v>417</v>
      </c>
      <c r="C28" s="130">
        <f t="shared" si="3"/>
        <v>-19540</v>
      </c>
      <c r="D28" s="130">
        <f t="shared" si="3"/>
        <v>0</v>
      </c>
      <c r="E28" s="130">
        <f t="shared" si="4"/>
        <v>-19540</v>
      </c>
      <c r="F28" s="134"/>
      <c r="G28" s="134"/>
      <c r="H28" s="130">
        <f t="shared" si="8"/>
        <v>0</v>
      </c>
      <c r="I28" s="134">
        <v>-19540</v>
      </c>
      <c r="J28" s="134"/>
      <c r="K28" s="134"/>
      <c r="L28" s="130">
        <f>SUM(I28:J28)</f>
        <v>-19540</v>
      </c>
    </row>
    <row r="29" spans="1:12" x14ac:dyDescent="0.25">
      <c r="A29" s="128">
        <v>600000</v>
      </c>
      <c r="B29" s="135" t="s">
        <v>420</v>
      </c>
      <c r="C29" s="130">
        <f t="shared" si="3"/>
        <v>54614480</v>
      </c>
      <c r="D29" s="130">
        <f t="shared" si="3"/>
        <v>0</v>
      </c>
      <c r="E29" s="130">
        <f t="shared" si="4"/>
        <v>54614480</v>
      </c>
      <c r="F29" s="130">
        <f>SUM(F30)</f>
        <v>-61900814.879999995</v>
      </c>
      <c r="G29" s="130">
        <f t="shared" ref="G29:K29" si="18">SUM(G30)</f>
        <v>-3172840.3</v>
      </c>
      <c r="H29" s="130">
        <f>SUM(H30)</f>
        <v>-65073655.179999992</v>
      </c>
      <c r="I29" s="130">
        <f t="shared" si="18"/>
        <v>116515294.88</v>
      </c>
      <c r="J29" s="130">
        <f t="shared" si="18"/>
        <v>3172840.3</v>
      </c>
      <c r="K29" s="130">
        <f t="shared" si="18"/>
        <v>3172840.3</v>
      </c>
      <c r="L29" s="130">
        <f>SUM(I29:J29)</f>
        <v>119688135.17999999</v>
      </c>
    </row>
    <row r="30" spans="1:12" x14ac:dyDescent="0.25">
      <c r="A30" s="136">
        <v>602000</v>
      </c>
      <c r="B30" s="137" t="s">
        <v>421</v>
      </c>
      <c r="C30" s="130">
        <f t="shared" si="3"/>
        <v>54614480</v>
      </c>
      <c r="D30" s="130">
        <f t="shared" si="3"/>
        <v>0</v>
      </c>
      <c r="E30" s="130">
        <f t="shared" si="4"/>
        <v>54614480</v>
      </c>
      <c r="F30" s="138">
        <f>SUM(F31:F32)</f>
        <v>-61900814.879999995</v>
      </c>
      <c r="G30" s="138">
        <f t="shared" ref="G30:K30" si="19">SUM(G31:G32)</f>
        <v>-3172840.3</v>
      </c>
      <c r="H30" s="130">
        <f>SUM(H31:H32)</f>
        <v>-65073655.179999992</v>
      </c>
      <c r="I30" s="138">
        <f t="shared" si="19"/>
        <v>116515294.88</v>
      </c>
      <c r="J30" s="138">
        <f t="shared" si="19"/>
        <v>3172840.3</v>
      </c>
      <c r="K30" s="138">
        <f t="shared" si="19"/>
        <v>3172840.3</v>
      </c>
      <c r="L30" s="130">
        <f t="shared" ref="L30:L32" si="20">SUM(I30:J30)</f>
        <v>119688135.17999999</v>
      </c>
    </row>
    <row r="31" spans="1:12" x14ac:dyDescent="0.25">
      <c r="A31" s="136">
        <v>602100</v>
      </c>
      <c r="B31" s="137" t="s">
        <v>410</v>
      </c>
      <c r="C31" s="130">
        <f t="shared" si="3"/>
        <v>54614480</v>
      </c>
      <c r="D31" s="130">
        <f t="shared" si="3"/>
        <v>0</v>
      </c>
      <c r="E31" s="130">
        <f t="shared" si="4"/>
        <v>54614480</v>
      </c>
      <c r="F31" s="138">
        <v>47733273</v>
      </c>
      <c r="G31" s="138"/>
      <c r="H31" s="130">
        <f>SUM(F31:G31)</f>
        <v>47733273</v>
      </c>
      <c r="I31" s="138">
        <v>6881207</v>
      </c>
      <c r="J31" s="138"/>
      <c r="K31" s="138"/>
      <c r="L31" s="130">
        <f t="shared" si="20"/>
        <v>6881207</v>
      </c>
    </row>
    <row r="32" spans="1:12" ht="25.5" x14ac:dyDescent="0.25">
      <c r="A32" s="136">
        <v>602400</v>
      </c>
      <c r="B32" s="137" t="s">
        <v>411</v>
      </c>
      <c r="C32" s="130">
        <f t="shared" si="3"/>
        <v>0</v>
      </c>
      <c r="D32" s="130">
        <f t="shared" si="3"/>
        <v>0</v>
      </c>
      <c r="E32" s="130">
        <f t="shared" si="4"/>
        <v>0</v>
      </c>
      <c r="F32" s="138">
        <v>-109634087.88</v>
      </c>
      <c r="G32" s="138">
        <v>-3172840.3</v>
      </c>
      <c r="H32" s="130">
        <f>SUM(F32:G32)</f>
        <v>-112806928.17999999</v>
      </c>
      <c r="I32" s="138">
        <v>109634087.88</v>
      </c>
      <c r="J32" s="138">
        <v>3172840.3</v>
      </c>
      <c r="K32" s="138">
        <v>3172840.3</v>
      </c>
      <c r="L32" s="130">
        <f t="shared" si="20"/>
        <v>112806928.17999999</v>
      </c>
    </row>
    <row r="33" spans="1:12" x14ac:dyDescent="0.25">
      <c r="A33" s="139" t="s">
        <v>227</v>
      </c>
      <c r="B33" s="140" t="s">
        <v>412</v>
      </c>
      <c r="C33" s="130">
        <f>SUM(F33+I33)</f>
        <v>94734940</v>
      </c>
      <c r="D33" s="130">
        <f t="shared" ref="D33" si="21">SUM(G33+J33)</f>
        <v>0</v>
      </c>
      <c r="E33" s="130">
        <f>SUM(C33:D33)</f>
        <v>94734940</v>
      </c>
      <c r="F33" s="130">
        <f>SUM(F22+F29)</f>
        <v>-61900814.879999995</v>
      </c>
      <c r="G33" s="130">
        <f t="shared" ref="G33:K33" si="22">SUM(G22+G29)</f>
        <v>-3172840.3</v>
      </c>
      <c r="H33" s="130">
        <f>SUM(H22+H29)</f>
        <v>-65073655.179999992</v>
      </c>
      <c r="I33" s="130">
        <f t="shared" si="22"/>
        <v>156635754.88</v>
      </c>
      <c r="J33" s="130">
        <f t="shared" si="22"/>
        <v>3172840.3</v>
      </c>
      <c r="K33" s="130">
        <f t="shared" si="22"/>
        <v>3172840.3</v>
      </c>
      <c r="L33" s="130">
        <f>SUM(I33:J33)</f>
        <v>159808595.18000001</v>
      </c>
    </row>
    <row r="35" spans="1:12" ht="18.75" x14ac:dyDescent="0.3">
      <c r="B35" s="15" t="s">
        <v>225</v>
      </c>
      <c r="I35" s="15" t="s">
        <v>226</v>
      </c>
      <c r="J35" s="15"/>
      <c r="K35" s="15"/>
      <c r="L35" s="16"/>
    </row>
  </sheetData>
  <mergeCells count="17">
    <mergeCell ref="G8:G9"/>
    <mergeCell ref="H8:H9"/>
    <mergeCell ref="A3:L3"/>
    <mergeCell ref="A4:L4"/>
    <mergeCell ref="A5:L5"/>
    <mergeCell ref="A7:A9"/>
    <mergeCell ref="I8:I9"/>
    <mergeCell ref="J8:K8"/>
    <mergeCell ref="L8:L9"/>
    <mergeCell ref="B7:B9"/>
    <mergeCell ref="C7:E7"/>
    <mergeCell ref="F7:H7"/>
    <mergeCell ref="I7:L7"/>
    <mergeCell ref="C8:C9"/>
    <mergeCell ref="D8:D9"/>
    <mergeCell ref="E8:E9"/>
    <mergeCell ref="F8:F9"/>
  </mergeCells>
  <pageMargins left="0.70866141732283472" right="0.31496062992125984" top="0.55118110236220474" bottom="0.55118110236220474" header="0.11811023622047245" footer="0.11811023622047245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9"/>
  <sheetViews>
    <sheetView zoomScale="110" zoomScaleNormal="11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5" x14ac:dyDescent="0.25"/>
  <cols>
    <col min="1" max="1" width="9.28515625" bestFit="1" customWidth="1"/>
    <col min="2" max="3" width="8.42578125" customWidth="1"/>
    <col min="4" max="4" width="40.85546875" customWidth="1"/>
    <col min="5" max="5" width="12.7109375" customWidth="1"/>
    <col min="6" max="6" width="12.42578125" customWidth="1"/>
    <col min="7" max="8" width="10.5703125" customWidth="1"/>
    <col min="9" max="9" width="12.7109375" customWidth="1"/>
    <col min="10" max="10" width="11.5703125" customWidth="1"/>
    <col min="11" max="11" width="11.85546875" customWidth="1"/>
    <col min="12" max="12" width="9.28515625" customWidth="1"/>
    <col min="13" max="13" width="10.7109375" customWidth="1"/>
    <col min="14" max="14" width="11" customWidth="1"/>
    <col min="15" max="15" width="12" customWidth="1"/>
    <col min="16" max="16" width="11.85546875" customWidth="1"/>
    <col min="19" max="19" width="16" customWidth="1"/>
    <col min="20" max="20" width="18.5703125" customWidth="1"/>
  </cols>
  <sheetData>
    <row r="1" spans="1:19" ht="18.75" x14ac:dyDescent="0.25">
      <c r="A1" s="10"/>
      <c r="B1" s="10"/>
      <c r="C1" s="10"/>
      <c r="D1" s="7"/>
      <c r="E1" s="10"/>
      <c r="F1" s="10"/>
      <c r="G1" s="14"/>
      <c r="H1" s="14"/>
      <c r="I1" s="14"/>
      <c r="J1" s="14"/>
      <c r="K1" s="7"/>
      <c r="L1" s="14"/>
      <c r="M1" s="7" t="s">
        <v>530</v>
      </c>
      <c r="N1" s="14"/>
      <c r="O1" s="14"/>
      <c r="P1" s="14"/>
    </row>
    <row r="2" spans="1:19" ht="18.75" x14ac:dyDescent="0.25">
      <c r="A2" s="10"/>
      <c r="B2" s="10"/>
      <c r="C2" s="10"/>
      <c r="D2" s="8"/>
      <c r="E2" s="10"/>
      <c r="F2" s="10"/>
      <c r="G2" s="14"/>
      <c r="H2" s="14"/>
      <c r="I2" s="14"/>
      <c r="J2" s="14"/>
      <c r="K2" s="8"/>
      <c r="L2" s="14"/>
      <c r="M2" s="8" t="s">
        <v>564</v>
      </c>
      <c r="N2" s="14"/>
      <c r="O2" s="14"/>
      <c r="P2" s="14"/>
    </row>
    <row r="3" spans="1:19" ht="18.75" x14ac:dyDescent="0.25">
      <c r="A3" s="218" t="s">
        <v>299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9" ht="15.75" x14ac:dyDescent="0.25">
      <c r="A4" s="13" t="s">
        <v>291</v>
      </c>
      <c r="B4" s="14"/>
      <c r="C4" s="14"/>
      <c r="D4" s="14"/>
      <c r="E4" s="14"/>
      <c r="F4" s="14"/>
      <c r="G4" s="14"/>
      <c r="H4" s="14"/>
      <c r="I4" s="14"/>
      <c r="J4" s="13"/>
      <c r="K4" s="14"/>
      <c r="L4" s="14"/>
      <c r="M4" s="14"/>
      <c r="N4" s="14"/>
      <c r="O4" s="14"/>
      <c r="P4" s="14"/>
    </row>
    <row r="5" spans="1:19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 t="s">
        <v>136</v>
      </c>
      <c r="P5" s="14"/>
    </row>
    <row r="6" spans="1:19" ht="15" customHeight="1" x14ac:dyDescent="0.25">
      <c r="A6" s="247" t="s">
        <v>139</v>
      </c>
      <c r="B6" s="247" t="s">
        <v>1</v>
      </c>
      <c r="C6" s="247" t="s">
        <v>140</v>
      </c>
      <c r="D6" s="244" t="s">
        <v>141</v>
      </c>
      <c r="E6" s="230" t="s">
        <v>7</v>
      </c>
      <c r="F6" s="230"/>
      <c r="G6" s="230"/>
      <c r="H6" s="230"/>
      <c r="I6" s="230"/>
      <c r="J6" s="230" t="s">
        <v>8</v>
      </c>
      <c r="K6" s="230"/>
      <c r="L6" s="230"/>
      <c r="M6" s="230"/>
      <c r="N6" s="230"/>
      <c r="O6" s="230"/>
      <c r="P6" s="244" t="s">
        <v>142</v>
      </c>
    </row>
    <row r="7" spans="1:19" ht="15" customHeight="1" x14ac:dyDescent="0.25">
      <c r="A7" s="248"/>
      <c r="B7" s="248"/>
      <c r="C7" s="248"/>
      <c r="D7" s="245"/>
      <c r="E7" s="230" t="s">
        <v>296</v>
      </c>
      <c r="F7" s="230" t="s">
        <v>294</v>
      </c>
      <c r="G7" s="230"/>
      <c r="H7" s="230"/>
      <c r="I7" s="230" t="s">
        <v>295</v>
      </c>
      <c r="J7" s="230" t="s">
        <v>296</v>
      </c>
      <c r="K7" s="230" t="s">
        <v>294</v>
      </c>
      <c r="L7" s="230"/>
      <c r="M7" s="230"/>
      <c r="N7" s="230"/>
      <c r="O7" s="230" t="s">
        <v>295</v>
      </c>
      <c r="P7" s="245"/>
    </row>
    <row r="8" spans="1:19" ht="12.75" customHeight="1" x14ac:dyDescent="0.25">
      <c r="A8" s="248"/>
      <c r="B8" s="248"/>
      <c r="C8" s="248"/>
      <c r="D8" s="245"/>
      <c r="E8" s="230"/>
      <c r="F8" s="230" t="s">
        <v>6</v>
      </c>
      <c r="G8" s="230" t="s">
        <v>144</v>
      </c>
      <c r="H8" s="230"/>
      <c r="I8" s="230"/>
      <c r="J8" s="230"/>
      <c r="K8" s="230" t="s">
        <v>9</v>
      </c>
      <c r="L8" s="230" t="s">
        <v>143</v>
      </c>
      <c r="M8" s="230" t="s">
        <v>145</v>
      </c>
      <c r="N8" s="73" t="s">
        <v>144</v>
      </c>
      <c r="O8" s="230"/>
      <c r="P8" s="245"/>
    </row>
    <row r="9" spans="1:19" ht="31.5" x14ac:dyDescent="0.25">
      <c r="A9" s="249"/>
      <c r="B9" s="249"/>
      <c r="C9" s="249"/>
      <c r="D9" s="246"/>
      <c r="E9" s="230"/>
      <c r="F9" s="230"/>
      <c r="G9" s="73" t="s">
        <v>146</v>
      </c>
      <c r="H9" s="73" t="s">
        <v>147</v>
      </c>
      <c r="I9" s="230"/>
      <c r="J9" s="230"/>
      <c r="K9" s="230"/>
      <c r="L9" s="230"/>
      <c r="M9" s="230"/>
      <c r="N9" s="73" t="s">
        <v>297</v>
      </c>
      <c r="O9" s="230"/>
      <c r="P9" s="246"/>
    </row>
    <row r="10" spans="1:19" ht="14.45" customHeight="1" x14ac:dyDescent="0.25">
      <c r="A10" s="74">
        <v>1</v>
      </c>
      <c r="B10" s="74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  <c r="L10" s="74">
        <v>12</v>
      </c>
      <c r="M10" s="74">
        <v>13</v>
      </c>
      <c r="N10" s="74">
        <v>14</v>
      </c>
      <c r="O10" s="74">
        <v>15</v>
      </c>
      <c r="P10" s="74">
        <v>16</v>
      </c>
    </row>
    <row r="11" spans="1:19" x14ac:dyDescent="0.25">
      <c r="A11" s="75" t="s">
        <v>148</v>
      </c>
      <c r="B11" s="76"/>
      <c r="C11" s="76"/>
      <c r="D11" s="77" t="s">
        <v>11</v>
      </c>
      <c r="E11" s="78">
        <f>SUM(E12:E33)</f>
        <v>139112044.34</v>
      </c>
      <c r="F11" s="78">
        <f>SUM(F12:F33)</f>
        <v>4185628</v>
      </c>
      <c r="G11" s="78">
        <f>SUM(G12:G33)</f>
        <v>3227558</v>
      </c>
      <c r="H11" s="78">
        <f>SUM(H12:H33)</f>
        <v>-28000</v>
      </c>
      <c r="I11" s="78">
        <f>SUM(E11:F11)</f>
        <v>143297672.34</v>
      </c>
      <c r="J11" s="78">
        <f t="shared" ref="J11:O11" si="0">SUM(J12:J33)</f>
        <v>49499042.890000001</v>
      </c>
      <c r="K11" s="78">
        <f t="shared" si="0"/>
        <v>2208832.2999999998</v>
      </c>
      <c r="L11" s="78">
        <f t="shared" si="0"/>
        <v>0</v>
      </c>
      <c r="M11" s="78">
        <f t="shared" si="0"/>
        <v>2208832.2999999998</v>
      </c>
      <c r="N11" s="78">
        <f t="shared" si="0"/>
        <v>2208832.2999999998</v>
      </c>
      <c r="O11" s="78">
        <f t="shared" si="0"/>
        <v>51707875.189999998</v>
      </c>
      <c r="P11" s="78">
        <f>SUM(I11+O11)</f>
        <v>195005547.53</v>
      </c>
    </row>
    <row r="12" spans="1:19" ht="45" x14ac:dyDescent="0.25">
      <c r="A12" s="12" t="s">
        <v>149</v>
      </c>
      <c r="B12" s="12" t="s">
        <v>150</v>
      </c>
      <c r="C12" s="12" t="s">
        <v>151</v>
      </c>
      <c r="D12" s="79" t="s">
        <v>152</v>
      </c>
      <c r="E12" s="174">
        <v>74062200.640000001</v>
      </c>
      <c r="F12" s="174">
        <f>877128+3304500</f>
        <v>4181628</v>
      </c>
      <c r="G12" s="174">
        <f>877128+2350430</f>
        <v>3227558</v>
      </c>
      <c r="H12" s="174"/>
      <c r="I12" s="175">
        <f>SUM(E12:F12)</f>
        <v>78243828.640000001</v>
      </c>
      <c r="J12" s="174">
        <v>280000</v>
      </c>
      <c r="K12" s="174">
        <f>-48500</f>
        <v>-48500</v>
      </c>
      <c r="L12" s="81"/>
      <c r="M12" s="174">
        <f>-48500</f>
        <v>-48500</v>
      </c>
      <c r="N12" s="174">
        <f>-48500</f>
        <v>-48500</v>
      </c>
      <c r="O12" s="78">
        <f t="shared" ref="O12:O99" si="1">SUM(J12+K12)</f>
        <v>231500</v>
      </c>
      <c r="P12" s="78">
        <f>SUM(I12+O12)</f>
        <v>78475328.640000001</v>
      </c>
      <c r="S12" s="16"/>
    </row>
    <row r="13" spans="1:19" x14ac:dyDescent="0.25">
      <c r="A13" s="12" t="s">
        <v>153</v>
      </c>
      <c r="B13" s="12" t="s">
        <v>154</v>
      </c>
      <c r="C13" s="12" t="s">
        <v>155</v>
      </c>
      <c r="D13" s="79" t="s">
        <v>156</v>
      </c>
      <c r="E13" s="80">
        <v>1204000</v>
      </c>
      <c r="F13" s="80">
        <f>-150000</f>
        <v>-150000</v>
      </c>
      <c r="G13" s="80"/>
      <c r="H13" s="80"/>
      <c r="I13" s="78">
        <f t="shared" ref="I13:I99" si="2">SUM(E13:F13)</f>
        <v>1054000</v>
      </c>
      <c r="J13" s="80">
        <v>173562</v>
      </c>
      <c r="K13" s="80"/>
      <c r="L13" s="81"/>
      <c r="M13" s="80"/>
      <c r="N13" s="80"/>
      <c r="O13" s="78">
        <f t="shared" si="1"/>
        <v>173562</v>
      </c>
      <c r="P13" s="78">
        <f t="shared" ref="P13:P99" si="3">SUM(I13+O13)</f>
        <v>1227562</v>
      </c>
    </row>
    <row r="14" spans="1:19" ht="22.5" x14ac:dyDescent="0.25">
      <c r="A14" s="12" t="s">
        <v>157</v>
      </c>
      <c r="B14" s="12">
        <v>1160</v>
      </c>
      <c r="C14" s="12" t="s">
        <v>158</v>
      </c>
      <c r="D14" s="79" t="s">
        <v>159</v>
      </c>
      <c r="E14" s="80">
        <v>3415025</v>
      </c>
      <c r="F14" s="80">
        <f>-220000</f>
        <v>-220000</v>
      </c>
      <c r="G14" s="80"/>
      <c r="H14" s="80"/>
      <c r="I14" s="78">
        <f t="shared" si="2"/>
        <v>3195025</v>
      </c>
      <c r="J14" s="80">
        <v>200000</v>
      </c>
      <c r="K14" s="80"/>
      <c r="L14" s="81"/>
      <c r="M14" s="80"/>
      <c r="N14" s="80"/>
      <c r="O14" s="78">
        <f t="shared" si="1"/>
        <v>200000</v>
      </c>
      <c r="P14" s="78">
        <f t="shared" si="3"/>
        <v>3395025</v>
      </c>
    </row>
    <row r="15" spans="1:19" ht="22.5" x14ac:dyDescent="0.25">
      <c r="A15" s="9" t="s">
        <v>160</v>
      </c>
      <c r="B15" s="9">
        <v>1151</v>
      </c>
      <c r="C15" s="9" t="s">
        <v>158</v>
      </c>
      <c r="D15" s="79" t="s">
        <v>161</v>
      </c>
      <c r="E15" s="80">
        <v>751228</v>
      </c>
      <c r="F15" s="80"/>
      <c r="G15" s="80"/>
      <c r="H15" s="80"/>
      <c r="I15" s="78">
        <f t="shared" si="2"/>
        <v>751228</v>
      </c>
      <c r="J15" s="80">
        <v>300000</v>
      </c>
      <c r="K15" s="80"/>
      <c r="L15" s="81"/>
      <c r="M15" s="80"/>
      <c r="N15" s="80"/>
      <c r="O15" s="78">
        <f t="shared" si="1"/>
        <v>300000</v>
      </c>
      <c r="P15" s="78">
        <f t="shared" si="3"/>
        <v>1051228</v>
      </c>
    </row>
    <row r="16" spans="1:19" ht="22.5" x14ac:dyDescent="0.25">
      <c r="A16" s="9" t="s">
        <v>162</v>
      </c>
      <c r="B16" s="9">
        <v>1152</v>
      </c>
      <c r="C16" s="9" t="s">
        <v>158</v>
      </c>
      <c r="D16" s="79" t="s">
        <v>163</v>
      </c>
      <c r="E16" s="80">
        <v>2838100</v>
      </c>
      <c r="F16" s="174"/>
      <c r="G16" s="80"/>
      <c r="H16" s="80"/>
      <c r="I16" s="78">
        <f t="shared" si="2"/>
        <v>2838100</v>
      </c>
      <c r="J16" s="80"/>
      <c r="K16" s="80"/>
      <c r="L16" s="81"/>
      <c r="M16" s="80"/>
      <c r="N16" s="80"/>
      <c r="O16" s="78">
        <f t="shared" si="1"/>
        <v>0</v>
      </c>
      <c r="P16" s="78">
        <f t="shared" si="3"/>
        <v>2838100</v>
      </c>
    </row>
    <row r="17" spans="1:20" ht="22.5" x14ac:dyDescent="0.25">
      <c r="A17" s="9" t="s">
        <v>243</v>
      </c>
      <c r="B17" s="9" t="s">
        <v>242</v>
      </c>
      <c r="C17" s="9" t="s">
        <v>241</v>
      </c>
      <c r="D17" s="79" t="s">
        <v>240</v>
      </c>
      <c r="E17" s="80">
        <v>9207768</v>
      </c>
      <c r="F17" s="80"/>
      <c r="G17" s="80"/>
      <c r="H17" s="80"/>
      <c r="I17" s="78">
        <f t="shared" si="2"/>
        <v>9207768</v>
      </c>
      <c r="J17" s="80"/>
      <c r="K17" s="80"/>
      <c r="L17" s="81"/>
      <c r="M17" s="80"/>
      <c r="N17" s="80"/>
      <c r="O17" s="78">
        <f t="shared" si="1"/>
        <v>0</v>
      </c>
      <c r="P17" s="78">
        <f t="shared" si="3"/>
        <v>9207768</v>
      </c>
      <c r="S17" s="16"/>
    </row>
    <row r="18" spans="1:20" ht="33.75" x14ac:dyDescent="0.25">
      <c r="A18" s="9" t="s">
        <v>164</v>
      </c>
      <c r="B18" s="9">
        <v>2111</v>
      </c>
      <c r="C18" s="9" t="s">
        <v>165</v>
      </c>
      <c r="D18" s="79" t="s">
        <v>166</v>
      </c>
      <c r="E18" s="80">
        <v>2004213</v>
      </c>
      <c r="F18" s="80"/>
      <c r="G18" s="80"/>
      <c r="H18" s="80"/>
      <c r="I18" s="78">
        <f t="shared" si="2"/>
        <v>2004213</v>
      </c>
      <c r="J18" s="80"/>
      <c r="K18" s="80"/>
      <c r="L18" s="81"/>
      <c r="M18" s="80"/>
      <c r="N18" s="80"/>
      <c r="O18" s="78">
        <f t="shared" si="1"/>
        <v>0</v>
      </c>
      <c r="P18" s="78">
        <f t="shared" si="3"/>
        <v>2004213</v>
      </c>
    </row>
    <row r="19" spans="1:20" x14ac:dyDescent="0.25">
      <c r="A19" s="9" t="s">
        <v>167</v>
      </c>
      <c r="B19" s="9">
        <v>2152</v>
      </c>
      <c r="C19" s="9" t="s">
        <v>168</v>
      </c>
      <c r="D19" s="79" t="s">
        <v>169</v>
      </c>
      <c r="E19" s="80">
        <v>3412991</v>
      </c>
      <c r="F19" s="80"/>
      <c r="G19" s="80"/>
      <c r="H19" s="80"/>
      <c r="I19" s="78">
        <f t="shared" si="2"/>
        <v>3412991</v>
      </c>
      <c r="J19" s="80">
        <v>12813756</v>
      </c>
      <c r="K19" s="80"/>
      <c r="L19" s="81"/>
      <c r="M19" s="80"/>
      <c r="N19" s="80"/>
      <c r="O19" s="78">
        <f t="shared" si="1"/>
        <v>12813756</v>
      </c>
      <c r="P19" s="78">
        <f t="shared" si="3"/>
        <v>16226747</v>
      </c>
    </row>
    <row r="20" spans="1:20" ht="33.75" x14ac:dyDescent="0.25">
      <c r="A20" s="9" t="s">
        <v>170</v>
      </c>
      <c r="B20" s="9">
        <v>3033</v>
      </c>
      <c r="C20" s="9">
        <v>1070</v>
      </c>
      <c r="D20" s="79" t="s">
        <v>171</v>
      </c>
      <c r="E20" s="80">
        <v>1054027</v>
      </c>
      <c r="F20" s="80"/>
      <c r="G20" s="80"/>
      <c r="H20" s="80"/>
      <c r="I20" s="78">
        <f t="shared" si="2"/>
        <v>1054027</v>
      </c>
      <c r="J20" s="80"/>
      <c r="K20" s="80"/>
      <c r="L20" s="81"/>
      <c r="M20" s="80"/>
      <c r="N20" s="80"/>
      <c r="O20" s="78">
        <f t="shared" si="1"/>
        <v>0</v>
      </c>
      <c r="P20" s="78">
        <f t="shared" si="3"/>
        <v>1054027</v>
      </c>
    </row>
    <row r="21" spans="1:20" ht="22.5" x14ac:dyDescent="0.25">
      <c r="A21" s="9" t="s">
        <v>172</v>
      </c>
      <c r="B21" s="9">
        <v>3050</v>
      </c>
      <c r="C21" s="9">
        <v>1070</v>
      </c>
      <c r="D21" s="79" t="s">
        <v>173</v>
      </c>
      <c r="E21" s="80">
        <v>56925</v>
      </c>
      <c r="F21" s="80"/>
      <c r="G21" s="80"/>
      <c r="H21" s="80"/>
      <c r="I21" s="78">
        <f t="shared" si="2"/>
        <v>56925</v>
      </c>
      <c r="J21" s="80"/>
      <c r="K21" s="80"/>
      <c r="L21" s="81"/>
      <c r="M21" s="80"/>
      <c r="N21" s="80"/>
      <c r="O21" s="78">
        <f t="shared" si="1"/>
        <v>0</v>
      </c>
      <c r="P21" s="78">
        <f t="shared" si="3"/>
        <v>56925</v>
      </c>
    </row>
    <row r="22" spans="1:20" ht="22.5" x14ac:dyDescent="0.25">
      <c r="A22" s="9" t="s">
        <v>174</v>
      </c>
      <c r="B22" s="9">
        <v>3090</v>
      </c>
      <c r="C22" s="9">
        <v>1030</v>
      </c>
      <c r="D22" s="79" t="s">
        <v>175</v>
      </c>
      <c r="E22" s="80">
        <v>530420</v>
      </c>
      <c r="F22" s="80"/>
      <c r="G22" s="80"/>
      <c r="H22" s="80"/>
      <c r="I22" s="78">
        <f t="shared" si="2"/>
        <v>530420</v>
      </c>
      <c r="J22" s="80"/>
      <c r="K22" s="80"/>
      <c r="L22" s="81"/>
      <c r="M22" s="80"/>
      <c r="N22" s="80"/>
      <c r="O22" s="78">
        <f t="shared" si="1"/>
        <v>0</v>
      </c>
      <c r="P22" s="78">
        <f t="shared" si="3"/>
        <v>530420</v>
      </c>
    </row>
    <row r="23" spans="1:20" ht="45" x14ac:dyDescent="0.25">
      <c r="A23" s="9" t="s">
        <v>176</v>
      </c>
      <c r="B23" s="9">
        <v>3104</v>
      </c>
      <c r="C23" s="9">
        <v>1020</v>
      </c>
      <c r="D23" s="79" t="s">
        <v>177</v>
      </c>
      <c r="E23" s="80">
        <v>7815285</v>
      </c>
      <c r="F23" s="80"/>
      <c r="G23" s="80"/>
      <c r="H23" s="80"/>
      <c r="I23" s="78">
        <f t="shared" si="2"/>
        <v>7815285</v>
      </c>
      <c r="J23" s="80">
        <v>1208200</v>
      </c>
      <c r="K23" s="80"/>
      <c r="L23" s="81"/>
      <c r="M23" s="80"/>
      <c r="N23" s="80"/>
      <c r="O23" s="78">
        <f t="shared" si="1"/>
        <v>1208200</v>
      </c>
      <c r="P23" s="78">
        <f>SUM(I23+O23)</f>
        <v>9023485</v>
      </c>
    </row>
    <row r="24" spans="1:20" ht="56.25" x14ac:dyDescent="0.25">
      <c r="A24" s="9" t="s">
        <v>178</v>
      </c>
      <c r="B24" s="9">
        <v>3160</v>
      </c>
      <c r="C24" s="9">
        <v>1010</v>
      </c>
      <c r="D24" s="79" t="s">
        <v>179</v>
      </c>
      <c r="E24" s="80">
        <v>5054400</v>
      </c>
      <c r="F24" s="80"/>
      <c r="G24" s="80"/>
      <c r="H24" s="80"/>
      <c r="I24" s="78">
        <f t="shared" si="2"/>
        <v>5054400</v>
      </c>
      <c r="J24" s="80"/>
      <c r="K24" s="80"/>
      <c r="L24" s="81"/>
      <c r="M24" s="80"/>
      <c r="N24" s="80"/>
      <c r="O24" s="78">
        <f t="shared" si="1"/>
        <v>0</v>
      </c>
      <c r="P24" s="78">
        <f t="shared" si="3"/>
        <v>5054400</v>
      </c>
    </row>
    <row r="25" spans="1:20" ht="56.25" x14ac:dyDescent="0.25">
      <c r="A25" s="65">
        <v>113193</v>
      </c>
      <c r="B25" s="66">
        <v>3193</v>
      </c>
      <c r="C25" s="66">
        <v>1030</v>
      </c>
      <c r="D25" s="67" t="s">
        <v>329</v>
      </c>
      <c r="E25" s="80">
        <v>550945.29</v>
      </c>
      <c r="F25" s="80"/>
      <c r="G25" s="80"/>
      <c r="H25" s="80"/>
      <c r="I25" s="78">
        <f t="shared" si="2"/>
        <v>550945.29</v>
      </c>
      <c r="J25" s="80"/>
      <c r="K25" s="80"/>
      <c r="L25" s="81"/>
      <c r="M25" s="80"/>
      <c r="N25" s="80"/>
      <c r="O25" s="78">
        <f t="shared" si="1"/>
        <v>0</v>
      </c>
      <c r="P25" s="78">
        <f t="shared" si="3"/>
        <v>550945.29</v>
      </c>
      <c r="T25" s="16"/>
    </row>
    <row r="26" spans="1:20" ht="197.25" customHeight="1" x14ac:dyDescent="0.25">
      <c r="A26" s="65">
        <v>113225</v>
      </c>
      <c r="B26" s="66">
        <v>3225</v>
      </c>
      <c r="C26" s="66">
        <v>1060</v>
      </c>
      <c r="D26" s="67" t="s">
        <v>464</v>
      </c>
      <c r="E26" s="80"/>
      <c r="F26" s="80"/>
      <c r="G26" s="80"/>
      <c r="H26" s="80"/>
      <c r="I26" s="78">
        <f t="shared" si="2"/>
        <v>0</v>
      </c>
      <c r="J26" s="80">
        <v>3721831.89</v>
      </c>
      <c r="K26" s="80">
        <v>4757332.3</v>
      </c>
      <c r="L26" s="81"/>
      <c r="M26" s="80">
        <v>4757332.3</v>
      </c>
      <c r="N26" s="80">
        <v>4757332.3</v>
      </c>
      <c r="O26" s="78">
        <f t="shared" si="1"/>
        <v>8479164.1899999995</v>
      </c>
      <c r="P26" s="78">
        <f t="shared" si="3"/>
        <v>8479164.1899999995</v>
      </c>
      <c r="T26" s="16"/>
    </row>
    <row r="27" spans="1:20" ht="22.5" x14ac:dyDescent="0.25">
      <c r="A27" s="9" t="s">
        <v>29</v>
      </c>
      <c r="B27" s="9">
        <v>3242</v>
      </c>
      <c r="C27" s="9" t="s">
        <v>180</v>
      </c>
      <c r="D27" s="79" t="s">
        <v>12</v>
      </c>
      <c r="E27" s="80">
        <v>14884000</v>
      </c>
      <c r="F27" s="80">
        <f>560000</f>
        <v>560000</v>
      </c>
      <c r="G27" s="80"/>
      <c r="H27" s="80"/>
      <c r="I27" s="78">
        <f t="shared" si="2"/>
        <v>15444000</v>
      </c>
      <c r="J27" s="80"/>
      <c r="K27" s="80"/>
      <c r="L27" s="81"/>
      <c r="M27" s="80"/>
      <c r="N27" s="80"/>
      <c r="O27" s="78">
        <f t="shared" si="1"/>
        <v>0</v>
      </c>
      <c r="P27" s="78">
        <f t="shared" si="3"/>
        <v>15444000</v>
      </c>
    </row>
    <row r="28" spans="1:20" ht="22.5" x14ac:dyDescent="0.25">
      <c r="A28" s="9" t="s">
        <v>244</v>
      </c>
      <c r="B28" s="9" t="s">
        <v>247</v>
      </c>
      <c r="C28" s="9" t="s">
        <v>248</v>
      </c>
      <c r="D28" s="79" t="s">
        <v>246</v>
      </c>
      <c r="E28" s="80">
        <v>292377</v>
      </c>
      <c r="F28" s="80"/>
      <c r="G28" s="80"/>
      <c r="H28" s="80"/>
      <c r="I28" s="78">
        <f t="shared" si="2"/>
        <v>292377</v>
      </c>
      <c r="J28" s="80">
        <v>244000</v>
      </c>
      <c r="K28" s="80"/>
      <c r="L28" s="81"/>
      <c r="M28" s="80"/>
      <c r="N28" s="80"/>
      <c r="O28" s="78">
        <f t="shared" si="1"/>
        <v>244000</v>
      </c>
      <c r="P28" s="78">
        <f t="shared" si="3"/>
        <v>536377</v>
      </c>
    </row>
    <row r="29" spans="1:20" ht="22.5" x14ac:dyDescent="0.25">
      <c r="A29" s="9" t="s">
        <v>30</v>
      </c>
      <c r="B29" s="9">
        <v>7370</v>
      </c>
      <c r="C29" s="9" t="s">
        <v>181</v>
      </c>
      <c r="D29" s="79" t="s">
        <v>15</v>
      </c>
      <c r="E29" s="80">
        <v>5487947.7599999998</v>
      </c>
      <c r="F29" s="80">
        <f>-28000</f>
        <v>-28000</v>
      </c>
      <c r="G29" s="80"/>
      <c r="H29" s="80">
        <f>-28000</f>
        <v>-28000</v>
      </c>
      <c r="I29" s="78">
        <f t="shared" si="2"/>
        <v>5459947.7599999998</v>
      </c>
      <c r="J29" s="80">
        <v>20518470</v>
      </c>
      <c r="K29" s="80">
        <f>-2500000</f>
        <v>-2500000</v>
      </c>
      <c r="L29" s="80"/>
      <c r="M29" s="80">
        <f>-2500000</f>
        <v>-2500000</v>
      </c>
      <c r="N29" s="80">
        <f>-2500000</f>
        <v>-2500000</v>
      </c>
      <c r="O29" s="78">
        <f>SUM(J29+K29)</f>
        <v>18018470</v>
      </c>
      <c r="P29" s="78">
        <f t="shared" si="3"/>
        <v>23478417.759999998</v>
      </c>
    </row>
    <row r="30" spans="1:20" x14ac:dyDescent="0.25">
      <c r="A30" s="9" t="s">
        <v>245</v>
      </c>
      <c r="B30" s="9" t="s">
        <v>251</v>
      </c>
      <c r="C30" s="9" t="s">
        <v>250</v>
      </c>
      <c r="D30" s="79" t="s">
        <v>249</v>
      </c>
      <c r="E30" s="80">
        <v>230745.60000000001</v>
      </c>
      <c r="F30" s="80">
        <v>-108000</v>
      </c>
      <c r="G30" s="80"/>
      <c r="H30" s="80"/>
      <c r="I30" s="78">
        <f t="shared" si="2"/>
        <v>122745.60000000001</v>
      </c>
      <c r="J30" s="80">
        <v>30223</v>
      </c>
      <c r="K30" s="80"/>
      <c r="L30" s="81"/>
      <c r="M30" s="80"/>
      <c r="N30" s="80"/>
      <c r="O30" s="78">
        <f t="shared" si="1"/>
        <v>30223</v>
      </c>
      <c r="P30" s="78">
        <f t="shared" si="3"/>
        <v>152968.6</v>
      </c>
    </row>
    <row r="31" spans="1:20" x14ac:dyDescent="0.25">
      <c r="A31" s="9" t="s">
        <v>182</v>
      </c>
      <c r="B31" s="9">
        <v>7693</v>
      </c>
      <c r="C31" s="9" t="s">
        <v>181</v>
      </c>
      <c r="D31" s="82" t="s">
        <v>183</v>
      </c>
      <c r="E31" s="80">
        <v>636446.05000000005</v>
      </c>
      <c r="F31" s="80">
        <v>-250000</v>
      </c>
      <c r="G31" s="80"/>
      <c r="H31" s="80"/>
      <c r="I31" s="78">
        <f t="shared" si="2"/>
        <v>386446.05000000005</v>
      </c>
      <c r="J31" s="80"/>
      <c r="K31" s="80"/>
      <c r="L31" s="81"/>
      <c r="M31" s="80"/>
      <c r="N31" s="80"/>
      <c r="O31" s="78">
        <f t="shared" si="1"/>
        <v>0</v>
      </c>
      <c r="P31" s="78">
        <f t="shared" si="3"/>
        <v>386446.05000000005</v>
      </c>
    </row>
    <row r="32" spans="1:20" ht="22.5" x14ac:dyDescent="0.25">
      <c r="A32" s="9" t="s">
        <v>342</v>
      </c>
      <c r="B32" s="9" t="s">
        <v>340</v>
      </c>
      <c r="C32" s="9" t="s">
        <v>341</v>
      </c>
      <c r="D32" s="82" t="s">
        <v>337</v>
      </c>
      <c r="E32" s="80">
        <v>300000</v>
      </c>
      <c r="F32" s="80"/>
      <c r="G32" s="80"/>
      <c r="H32" s="80"/>
      <c r="I32" s="78">
        <f t="shared" si="2"/>
        <v>300000</v>
      </c>
      <c r="J32" s="80"/>
      <c r="K32" s="80"/>
      <c r="L32" s="81"/>
      <c r="M32" s="80"/>
      <c r="N32" s="80"/>
      <c r="O32" s="78">
        <f t="shared" si="1"/>
        <v>0</v>
      </c>
      <c r="P32" s="78">
        <f t="shared" si="3"/>
        <v>300000</v>
      </c>
    </row>
    <row r="33" spans="1:19" ht="33.75" x14ac:dyDescent="0.25">
      <c r="A33" s="65">
        <v>119800</v>
      </c>
      <c r="B33" s="66">
        <v>9800</v>
      </c>
      <c r="C33" s="69">
        <v>180</v>
      </c>
      <c r="D33" s="67" t="s">
        <v>338</v>
      </c>
      <c r="E33" s="80">
        <v>5323000</v>
      </c>
      <c r="F33" s="80">
        <f>200000</f>
        <v>200000</v>
      </c>
      <c r="G33" s="80"/>
      <c r="H33" s="80"/>
      <c r="I33" s="78">
        <f t="shared" si="2"/>
        <v>5523000</v>
      </c>
      <c r="J33" s="80">
        <v>10009000</v>
      </c>
      <c r="K33" s="80"/>
      <c r="L33" s="80"/>
      <c r="M33" s="80"/>
      <c r="N33" s="80"/>
      <c r="O33" s="78">
        <f t="shared" si="1"/>
        <v>10009000</v>
      </c>
      <c r="P33" s="78">
        <f>SUM(I33+O33)</f>
        <v>15532000</v>
      </c>
    </row>
    <row r="34" spans="1:19" x14ac:dyDescent="0.25">
      <c r="A34" s="75" t="s">
        <v>184</v>
      </c>
      <c r="B34" s="76"/>
      <c r="C34" s="76"/>
      <c r="D34" s="77" t="s">
        <v>21</v>
      </c>
      <c r="E34" s="83">
        <f>SUM(E35:E54)</f>
        <v>432177262</v>
      </c>
      <c r="F34" s="83">
        <f>SUM(F35:F54)</f>
        <v>952264</v>
      </c>
      <c r="G34" s="83">
        <f t="shared" ref="G34:O34" si="4">SUM(G35:G54)</f>
        <v>1561706</v>
      </c>
      <c r="H34" s="83">
        <f t="shared" si="4"/>
        <v>-300000</v>
      </c>
      <c r="I34" s="83">
        <f t="shared" si="4"/>
        <v>433129526</v>
      </c>
      <c r="J34" s="83">
        <f t="shared" si="4"/>
        <v>29018434</v>
      </c>
      <c r="K34" s="83">
        <f t="shared" si="4"/>
        <v>-252264</v>
      </c>
      <c r="L34" s="83">
        <f t="shared" si="4"/>
        <v>0</v>
      </c>
      <c r="M34" s="83">
        <f t="shared" si="4"/>
        <v>-252264</v>
      </c>
      <c r="N34" s="83">
        <f t="shared" si="4"/>
        <v>-252264</v>
      </c>
      <c r="O34" s="83">
        <f t="shared" si="4"/>
        <v>28766170</v>
      </c>
      <c r="P34" s="78">
        <f t="shared" si="3"/>
        <v>461895696</v>
      </c>
    </row>
    <row r="35" spans="1:19" ht="33.75" x14ac:dyDescent="0.25">
      <c r="A35" s="9" t="s">
        <v>185</v>
      </c>
      <c r="B35" s="9" t="s">
        <v>186</v>
      </c>
      <c r="C35" s="9" t="s">
        <v>151</v>
      </c>
      <c r="D35" s="79" t="s">
        <v>187</v>
      </c>
      <c r="E35" s="80">
        <v>3679391</v>
      </c>
      <c r="F35" s="80">
        <v>298274</v>
      </c>
      <c r="G35" s="80">
        <v>238403</v>
      </c>
      <c r="H35" s="80"/>
      <c r="I35" s="78">
        <f t="shared" si="2"/>
        <v>3977665</v>
      </c>
      <c r="J35" s="80"/>
      <c r="K35" s="80"/>
      <c r="L35" s="81"/>
      <c r="M35" s="80"/>
      <c r="N35" s="80"/>
      <c r="O35" s="78">
        <f t="shared" si="1"/>
        <v>0</v>
      </c>
      <c r="P35" s="78">
        <f t="shared" si="3"/>
        <v>3977665</v>
      </c>
      <c r="S35" s="16"/>
    </row>
    <row r="36" spans="1:19" x14ac:dyDescent="0.25">
      <c r="A36" s="9" t="s">
        <v>188</v>
      </c>
      <c r="B36" s="9">
        <v>1010</v>
      </c>
      <c r="C36" s="9" t="s">
        <v>189</v>
      </c>
      <c r="D36" s="79" t="s">
        <v>466</v>
      </c>
      <c r="E36" s="80">
        <v>68463401</v>
      </c>
      <c r="F36" s="80">
        <v>-298274</v>
      </c>
      <c r="G36" s="80"/>
      <c r="H36" s="80"/>
      <c r="I36" s="78">
        <f t="shared" si="2"/>
        <v>68165127</v>
      </c>
      <c r="J36" s="81">
        <v>4043000</v>
      </c>
      <c r="K36" s="80"/>
      <c r="L36" s="81"/>
      <c r="M36" s="80"/>
      <c r="N36" s="80"/>
      <c r="O36" s="78">
        <f t="shared" si="1"/>
        <v>4043000</v>
      </c>
      <c r="P36" s="78">
        <f t="shared" si="3"/>
        <v>72208127</v>
      </c>
    </row>
    <row r="37" spans="1:19" ht="22.5" x14ac:dyDescent="0.25">
      <c r="A37" s="9" t="s">
        <v>191</v>
      </c>
      <c r="B37" s="9">
        <v>1021</v>
      </c>
      <c r="C37" s="9" t="s">
        <v>192</v>
      </c>
      <c r="D37" s="79" t="s">
        <v>228</v>
      </c>
      <c r="E37" s="84">
        <v>120562892</v>
      </c>
      <c r="F37" s="84">
        <f>400000+565832+142856-78950+8358</f>
        <v>1038096</v>
      </c>
      <c r="G37" s="80">
        <v>1200000</v>
      </c>
      <c r="H37" s="80">
        <v>-300000</v>
      </c>
      <c r="I37" s="78">
        <f>SUM(E37:F37)</f>
        <v>121600988</v>
      </c>
      <c r="J37" s="81">
        <v>10657878</v>
      </c>
      <c r="K37" s="81">
        <f>300000-550000-142856+78950-8358</f>
        <v>-322264</v>
      </c>
      <c r="L37" s="81"/>
      <c r="M37" s="81">
        <f>300000-550000-142856+78950-8358</f>
        <v>-322264</v>
      </c>
      <c r="N37" s="81">
        <f>300000-550000-142856+78950-8358</f>
        <v>-322264</v>
      </c>
      <c r="O37" s="78">
        <f>SUM(J37+K37)</f>
        <v>10335614</v>
      </c>
      <c r="P37" s="78">
        <f>SUM(I37+O37)</f>
        <v>131936602</v>
      </c>
    </row>
    <row r="38" spans="1:19" ht="33.75" x14ac:dyDescent="0.25">
      <c r="A38" s="9" t="s">
        <v>193</v>
      </c>
      <c r="B38" s="9" t="s">
        <v>194</v>
      </c>
      <c r="C38" s="85">
        <v>921</v>
      </c>
      <c r="D38" s="82" t="s">
        <v>195</v>
      </c>
      <c r="E38" s="84">
        <v>6632408</v>
      </c>
      <c r="F38" s="84"/>
      <c r="G38" s="80"/>
      <c r="H38" s="80"/>
      <c r="I38" s="78">
        <f t="shared" si="2"/>
        <v>6632408</v>
      </c>
      <c r="J38" s="80">
        <v>187000</v>
      </c>
      <c r="K38" s="84"/>
      <c r="L38" s="81"/>
      <c r="M38" s="84"/>
      <c r="N38" s="84"/>
      <c r="O38" s="78">
        <f t="shared" si="1"/>
        <v>187000</v>
      </c>
      <c r="P38" s="78">
        <f t="shared" si="3"/>
        <v>6819408</v>
      </c>
    </row>
    <row r="39" spans="1:19" ht="22.5" x14ac:dyDescent="0.25">
      <c r="A39" s="9" t="s">
        <v>196</v>
      </c>
      <c r="B39" s="86">
        <v>1031</v>
      </c>
      <c r="C39" s="86">
        <v>921</v>
      </c>
      <c r="D39" s="79" t="s">
        <v>316</v>
      </c>
      <c r="E39" s="84">
        <v>194173700</v>
      </c>
      <c r="F39" s="84"/>
      <c r="G39" s="80"/>
      <c r="H39" s="80"/>
      <c r="I39" s="78">
        <f t="shared" si="2"/>
        <v>194173700</v>
      </c>
      <c r="J39" s="80"/>
      <c r="K39" s="80"/>
      <c r="L39" s="81"/>
      <c r="M39" s="80"/>
      <c r="N39" s="80"/>
      <c r="O39" s="78">
        <f t="shared" si="1"/>
        <v>0</v>
      </c>
      <c r="P39" s="78">
        <f t="shared" si="3"/>
        <v>194173700</v>
      </c>
    </row>
    <row r="40" spans="1:19" ht="22.5" x14ac:dyDescent="0.25">
      <c r="A40" s="12" t="s">
        <v>197</v>
      </c>
      <c r="B40" s="12">
        <v>1070</v>
      </c>
      <c r="C40" s="12" t="s">
        <v>198</v>
      </c>
      <c r="D40" s="79" t="s">
        <v>199</v>
      </c>
      <c r="E40" s="84">
        <v>4976335</v>
      </c>
      <c r="F40" s="84">
        <v>-50000</v>
      </c>
      <c r="G40" s="80"/>
      <c r="H40" s="80"/>
      <c r="I40" s="78">
        <f t="shared" si="2"/>
        <v>4926335</v>
      </c>
      <c r="J40" s="80"/>
      <c r="K40" s="80"/>
      <c r="L40" s="81"/>
      <c r="M40" s="80"/>
      <c r="N40" s="80"/>
      <c r="O40" s="78">
        <f t="shared" si="1"/>
        <v>0</v>
      </c>
      <c r="P40" s="78">
        <f t="shared" si="3"/>
        <v>4926335</v>
      </c>
      <c r="S40" s="16"/>
    </row>
    <row r="41" spans="1:19" x14ac:dyDescent="0.25">
      <c r="A41" s="12" t="s">
        <v>200</v>
      </c>
      <c r="B41" s="12">
        <v>1141</v>
      </c>
      <c r="C41" s="12" t="s">
        <v>158</v>
      </c>
      <c r="D41" s="79" t="s">
        <v>201</v>
      </c>
      <c r="E41" s="80">
        <v>4034582</v>
      </c>
      <c r="F41" s="80">
        <v>134168</v>
      </c>
      <c r="G41" s="80">
        <v>123303</v>
      </c>
      <c r="H41" s="80"/>
      <c r="I41" s="78">
        <f t="shared" si="2"/>
        <v>4168750</v>
      </c>
      <c r="J41" s="81"/>
      <c r="K41" s="80"/>
      <c r="L41" s="81"/>
      <c r="M41" s="80"/>
      <c r="N41" s="80"/>
      <c r="O41" s="78">
        <f t="shared" si="1"/>
        <v>0</v>
      </c>
      <c r="P41" s="78">
        <f t="shared" si="3"/>
        <v>4168750</v>
      </c>
    </row>
    <row r="42" spans="1:19" x14ac:dyDescent="0.25">
      <c r="A42" s="12" t="s">
        <v>202</v>
      </c>
      <c r="B42" s="12">
        <v>1142</v>
      </c>
      <c r="C42" s="12" t="s">
        <v>158</v>
      </c>
      <c r="D42" s="79" t="s">
        <v>203</v>
      </c>
      <c r="E42" s="80">
        <v>1222000</v>
      </c>
      <c r="F42" s="80">
        <v>-100000</v>
      </c>
      <c r="G42" s="80"/>
      <c r="H42" s="80"/>
      <c r="I42" s="78">
        <f t="shared" si="2"/>
        <v>1122000</v>
      </c>
      <c r="J42" s="80">
        <v>20000</v>
      </c>
      <c r="K42" s="80"/>
      <c r="L42" s="80"/>
      <c r="M42" s="80"/>
      <c r="N42" s="80"/>
      <c r="O42" s="78">
        <f t="shared" si="1"/>
        <v>20000</v>
      </c>
      <c r="P42" s="78">
        <f t="shared" si="3"/>
        <v>1142000</v>
      </c>
    </row>
    <row r="43" spans="1:19" ht="56.25" x14ac:dyDescent="0.25">
      <c r="A43" s="12" t="s">
        <v>348</v>
      </c>
      <c r="B43" s="12" t="s">
        <v>346</v>
      </c>
      <c r="C43" s="12" t="s">
        <v>158</v>
      </c>
      <c r="D43" s="79" t="s">
        <v>347</v>
      </c>
      <c r="E43" s="80"/>
      <c r="F43" s="80"/>
      <c r="G43" s="80"/>
      <c r="H43" s="80"/>
      <c r="I43" s="78">
        <f t="shared" si="2"/>
        <v>0</v>
      </c>
      <c r="J43" s="80">
        <v>612850</v>
      </c>
      <c r="K43" s="80"/>
      <c r="L43" s="81"/>
      <c r="M43" s="80"/>
      <c r="N43" s="80"/>
      <c r="O43" s="78">
        <f t="shared" si="1"/>
        <v>612850</v>
      </c>
      <c r="P43" s="78">
        <f t="shared" si="3"/>
        <v>612850</v>
      </c>
    </row>
    <row r="44" spans="1:19" ht="56.25" x14ac:dyDescent="0.25">
      <c r="A44" s="12" t="s">
        <v>306</v>
      </c>
      <c r="B44" s="12" t="s">
        <v>307</v>
      </c>
      <c r="C44" s="12" t="s">
        <v>158</v>
      </c>
      <c r="D44" s="79" t="s">
        <v>308</v>
      </c>
      <c r="E44" s="80"/>
      <c r="F44" s="80"/>
      <c r="G44" s="80"/>
      <c r="H44" s="80"/>
      <c r="I44" s="78">
        <f t="shared" si="2"/>
        <v>0</v>
      </c>
      <c r="J44" s="80">
        <v>2451400</v>
      </c>
      <c r="K44" s="80"/>
      <c r="L44" s="81"/>
      <c r="M44" s="80"/>
      <c r="N44" s="80"/>
      <c r="O44" s="78">
        <f t="shared" si="1"/>
        <v>2451400</v>
      </c>
      <c r="P44" s="78">
        <f t="shared" si="3"/>
        <v>2451400</v>
      </c>
    </row>
    <row r="45" spans="1:19" ht="56.25" x14ac:dyDescent="0.25">
      <c r="A45" s="12" t="s">
        <v>303</v>
      </c>
      <c r="B45" s="12" t="s">
        <v>304</v>
      </c>
      <c r="C45" s="12" t="s">
        <v>158</v>
      </c>
      <c r="D45" s="79" t="s">
        <v>305</v>
      </c>
      <c r="E45" s="80">
        <v>839300</v>
      </c>
      <c r="F45" s="80"/>
      <c r="G45" s="80"/>
      <c r="H45" s="80"/>
      <c r="I45" s="78">
        <f t="shared" si="2"/>
        <v>839300</v>
      </c>
      <c r="J45" s="80"/>
      <c r="K45" s="80"/>
      <c r="L45" s="81"/>
      <c r="M45" s="80"/>
      <c r="N45" s="80"/>
      <c r="O45" s="78">
        <f t="shared" si="1"/>
        <v>0</v>
      </c>
      <c r="P45" s="78">
        <f t="shared" si="3"/>
        <v>839300</v>
      </c>
    </row>
    <row r="46" spans="1:19" ht="56.25" x14ac:dyDescent="0.25">
      <c r="A46" s="12" t="s">
        <v>482</v>
      </c>
      <c r="B46" s="12" t="s">
        <v>484</v>
      </c>
      <c r="C46" s="12" t="s">
        <v>158</v>
      </c>
      <c r="D46" s="79" t="s">
        <v>483</v>
      </c>
      <c r="E46" s="80"/>
      <c r="F46" s="80"/>
      <c r="G46" s="80"/>
      <c r="H46" s="80"/>
      <c r="I46" s="78">
        <f t="shared" si="2"/>
        <v>0</v>
      </c>
      <c r="J46" s="80">
        <v>621200</v>
      </c>
      <c r="K46" s="80"/>
      <c r="L46" s="81"/>
      <c r="M46" s="80"/>
      <c r="N46" s="80"/>
      <c r="O46" s="78">
        <f t="shared" si="1"/>
        <v>621200</v>
      </c>
      <c r="P46" s="78">
        <f t="shared" si="3"/>
        <v>621200</v>
      </c>
    </row>
    <row r="47" spans="1:19" ht="33.75" x14ac:dyDescent="0.25">
      <c r="A47" s="65">
        <v>611403</v>
      </c>
      <c r="B47" s="66">
        <v>1403</v>
      </c>
      <c r="C47" s="69">
        <v>990</v>
      </c>
      <c r="D47" s="171" t="s">
        <v>315</v>
      </c>
      <c r="E47" s="80"/>
      <c r="F47" s="80"/>
      <c r="G47" s="80"/>
      <c r="H47" s="80"/>
      <c r="I47" s="78">
        <f t="shared" si="2"/>
        <v>0</v>
      </c>
      <c r="J47" s="80">
        <v>5273600</v>
      </c>
      <c r="K47" s="80"/>
      <c r="L47" s="81"/>
      <c r="M47" s="80"/>
      <c r="N47" s="80"/>
      <c r="O47" s="78">
        <f t="shared" si="1"/>
        <v>5273600</v>
      </c>
      <c r="P47" s="78">
        <f t="shared" si="3"/>
        <v>5273600</v>
      </c>
    </row>
    <row r="48" spans="1:19" ht="67.5" x14ac:dyDescent="0.25">
      <c r="A48" s="65">
        <v>611501</v>
      </c>
      <c r="B48" s="66">
        <v>1501</v>
      </c>
      <c r="C48" s="69">
        <v>990</v>
      </c>
      <c r="D48" s="171" t="s">
        <v>485</v>
      </c>
      <c r="E48" s="80"/>
      <c r="F48" s="80"/>
      <c r="G48" s="80"/>
      <c r="H48" s="80"/>
      <c r="I48" s="78">
        <f t="shared" si="2"/>
        <v>0</v>
      </c>
      <c r="J48" s="80">
        <v>267200</v>
      </c>
      <c r="K48" s="80"/>
      <c r="L48" s="81"/>
      <c r="M48" s="80"/>
      <c r="N48" s="80"/>
      <c r="O48" s="78">
        <f t="shared" si="1"/>
        <v>267200</v>
      </c>
      <c r="P48" s="78">
        <f t="shared" si="3"/>
        <v>267200</v>
      </c>
    </row>
    <row r="49" spans="1:16" ht="33.75" x14ac:dyDescent="0.25">
      <c r="A49" s="12" t="s">
        <v>310</v>
      </c>
      <c r="B49" s="12" t="s">
        <v>311</v>
      </c>
      <c r="C49" s="12" t="s">
        <v>158</v>
      </c>
      <c r="D49" s="79" t="s">
        <v>309</v>
      </c>
      <c r="E49" s="80">
        <v>22244000</v>
      </c>
      <c r="F49" s="80"/>
      <c r="G49" s="80"/>
      <c r="H49" s="80"/>
      <c r="I49" s="78">
        <f t="shared" si="2"/>
        <v>22244000</v>
      </c>
      <c r="J49" s="80"/>
      <c r="K49" s="80"/>
      <c r="L49" s="81"/>
      <c r="M49" s="80"/>
      <c r="N49" s="80"/>
      <c r="O49" s="78">
        <f t="shared" si="1"/>
        <v>0</v>
      </c>
      <c r="P49" s="78">
        <f t="shared" si="3"/>
        <v>22244000</v>
      </c>
    </row>
    <row r="50" spans="1:16" ht="33.75" x14ac:dyDescent="0.25">
      <c r="A50" s="12" t="s">
        <v>502</v>
      </c>
      <c r="B50" s="12" t="s">
        <v>503</v>
      </c>
      <c r="C50" s="12" t="s">
        <v>158</v>
      </c>
      <c r="D50" s="79" t="s">
        <v>505</v>
      </c>
      <c r="E50" s="80">
        <v>4876900</v>
      </c>
      <c r="F50" s="80"/>
      <c r="G50" s="80"/>
      <c r="H50" s="80"/>
      <c r="I50" s="78">
        <f t="shared" si="2"/>
        <v>4876900</v>
      </c>
      <c r="J50" s="80"/>
      <c r="K50" s="80"/>
      <c r="L50" s="81"/>
      <c r="M50" s="80"/>
      <c r="N50" s="80"/>
      <c r="O50" s="78"/>
      <c r="P50" s="78">
        <f t="shared" si="3"/>
        <v>4876900</v>
      </c>
    </row>
    <row r="51" spans="1:16" ht="22.5" x14ac:dyDescent="0.25">
      <c r="A51" s="9" t="s">
        <v>465</v>
      </c>
      <c r="B51" s="9">
        <v>7370</v>
      </c>
      <c r="C51" s="9" t="s">
        <v>181</v>
      </c>
      <c r="D51" s="79" t="s">
        <v>15</v>
      </c>
      <c r="E51" s="80">
        <v>360055</v>
      </c>
      <c r="F51" s="80"/>
      <c r="G51" s="80"/>
      <c r="H51" s="80"/>
      <c r="I51" s="78">
        <f t="shared" si="2"/>
        <v>360055</v>
      </c>
      <c r="J51" s="80"/>
      <c r="K51" s="80"/>
      <c r="L51" s="81"/>
      <c r="M51" s="80"/>
      <c r="N51" s="80"/>
      <c r="O51" s="78">
        <f t="shared" ref="O51:O55" si="5">SUM(J51+K51)</f>
        <v>0</v>
      </c>
      <c r="P51" s="78">
        <f t="shared" si="3"/>
        <v>360055</v>
      </c>
    </row>
    <row r="52" spans="1:16" x14ac:dyDescent="0.25">
      <c r="A52" s="9" t="s">
        <v>373</v>
      </c>
      <c r="B52" s="9" t="s">
        <v>251</v>
      </c>
      <c r="C52" s="9" t="s">
        <v>250</v>
      </c>
      <c r="D52" s="79" t="s">
        <v>249</v>
      </c>
      <c r="E52" s="80">
        <v>80000</v>
      </c>
      <c r="F52" s="80">
        <v>-70000</v>
      </c>
      <c r="G52" s="80"/>
      <c r="H52" s="80"/>
      <c r="I52" s="78">
        <f t="shared" si="2"/>
        <v>10000</v>
      </c>
      <c r="J52" s="80">
        <v>1600000</v>
      </c>
      <c r="K52" s="80">
        <v>70000</v>
      </c>
      <c r="L52" s="81"/>
      <c r="M52" s="80">
        <v>70000</v>
      </c>
      <c r="N52" s="80">
        <v>70000</v>
      </c>
      <c r="O52" s="78">
        <f t="shared" si="5"/>
        <v>1670000</v>
      </c>
      <c r="P52" s="78">
        <f t="shared" ref="P52:P53" si="6">SUM(I52+O52)</f>
        <v>1680000</v>
      </c>
    </row>
    <row r="53" spans="1:16" x14ac:dyDescent="0.25">
      <c r="A53" s="9" t="s">
        <v>511</v>
      </c>
      <c r="B53" s="9">
        <v>7693</v>
      </c>
      <c r="C53" s="9" t="s">
        <v>181</v>
      </c>
      <c r="D53" s="82" t="s">
        <v>183</v>
      </c>
      <c r="E53" s="80">
        <v>12298</v>
      </c>
      <c r="F53" s="80"/>
      <c r="G53" s="80"/>
      <c r="H53" s="80"/>
      <c r="I53" s="78">
        <f t="shared" si="2"/>
        <v>12298</v>
      </c>
      <c r="J53" s="80"/>
      <c r="K53" s="80"/>
      <c r="L53" s="81"/>
      <c r="M53" s="80"/>
      <c r="N53" s="80"/>
      <c r="O53" s="78">
        <f t="shared" si="5"/>
        <v>0</v>
      </c>
      <c r="P53" s="78">
        <f t="shared" si="6"/>
        <v>12298</v>
      </c>
    </row>
    <row r="54" spans="1:16" x14ac:dyDescent="0.25">
      <c r="A54" s="70" t="s">
        <v>344</v>
      </c>
      <c r="B54" s="66">
        <v>9770</v>
      </c>
      <c r="C54" s="69">
        <v>180</v>
      </c>
      <c r="D54" s="67" t="s">
        <v>339</v>
      </c>
      <c r="E54" s="80">
        <v>20000</v>
      </c>
      <c r="F54" s="80"/>
      <c r="G54" s="80"/>
      <c r="H54" s="80"/>
      <c r="I54" s="78">
        <f t="shared" si="2"/>
        <v>20000</v>
      </c>
      <c r="J54" s="80">
        <v>3284306</v>
      </c>
      <c r="K54" s="80"/>
      <c r="L54" s="81"/>
      <c r="M54" s="80"/>
      <c r="N54" s="80"/>
      <c r="O54" s="78">
        <f t="shared" si="5"/>
        <v>3284306</v>
      </c>
      <c r="P54" s="78">
        <f t="shared" si="3"/>
        <v>3304306</v>
      </c>
    </row>
    <row r="55" spans="1:16" x14ac:dyDescent="0.25">
      <c r="A55" s="87" t="s">
        <v>204</v>
      </c>
      <c r="B55" s="88"/>
      <c r="C55" s="88"/>
      <c r="D55" s="77" t="s">
        <v>22</v>
      </c>
      <c r="E55" s="83">
        <f>SUM(E56:E59)</f>
        <v>3712517</v>
      </c>
      <c r="F55" s="83">
        <f t="shared" ref="F55:N55" si="7">SUM(F56:F59)</f>
        <v>0</v>
      </c>
      <c r="G55" s="83">
        <f t="shared" si="7"/>
        <v>0</v>
      </c>
      <c r="H55" s="83">
        <f t="shared" si="7"/>
        <v>0</v>
      </c>
      <c r="I55" s="78">
        <f t="shared" si="2"/>
        <v>3712517</v>
      </c>
      <c r="J55" s="83">
        <f t="shared" si="7"/>
        <v>0</v>
      </c>
      <c r="K55" s="83">
        <f t="shared" si="7"/>
        <v>0</v>
      </c>
      <c r="L55" s="83">
        <f t="shared" si="7"/>
        <v>0</v>
      </c>
      <c r="M55" s="83">
        <f t="shared" si="7"/>
        <v>0</v>
      </c>
      <c r="N55" s="83">
        <f t="shared" si="7"/>
        <v>0</v>
      </c>
      <c r="O55" s="78">
        <f t="shared" si="5"/>
        <v>0</v>
      </c>
      <c r="P55" s="78">
        <f>SUM(I55+O55)</f>
        <v>3712517</v>
      </c>
    </row>
    <row r="56" spans="1:16" ht="33.75" x14ac:dyDescent="0.25">
      <c r="A56" s="12" t="s">
        <v>205</v>
      </c>
      <c r="B56" s="12" t="s">
        <v>186</v>
      </c>
      <c r="C56" s="12" t="s">
        <v>151</v>
      </c>
      <c r="D56" s="79" t="s">
        <v>187</v>
      </c>
      <c r="E56" s="80">
        <v>1786941</v>
      </c>
      <c r="F56" s="80"/>
      <c r="G56" s="80"/>
      <c r="H56" s="80"/>
      <c r="I56" s="78">
        <f t="shared" si="2"/>
        <v>1786941</v>
      </c>
      <c r="J56" s="80">
        <v>0</v>
      </c>
      <c r="K56" s="80"/>
      <c r="L56" s="81"/>
      <c r="M56" s="80"/>
      <c r="N56" s="80"/>
      <c r="O56" s="78">
        <f>SUM(J56+K56)</f>
        <v>0</v>
      </c>
      <c r="P56" s="78">
        <f t="shared" si="3"/>
        <v>1786941</v>
      </c>
    </row>
    <row r="57" spans="1:16" ht="22.5" x14ac:dyDescent="0.25">
      <c r="A57" s="89" t="s">
        <v>206</v>
      </c>
      <c r="B57" s="89">
        <v>3112</v>
      </c>
      <c r="C57" s="89">
        <v>1040</v>
      </c>
      <c r="D57" s="90" t="s">
        <v>31</v>
      </c>
      <c r="E57" s="80">
        <f>93000+504580</f>
        <v>597580</v>
      </c>
      <c r="F57" s="80"/>
      <c r="G57" s="80"/>
      <c r="H57" s="80"/>
      <c r="I57" s="78">
        <f t="shared" si="2"/>
        <v>597580</v>
      </c>
      <c r="J57" s="80">
        <v>0</v>
      </c>
      <c r="K57" s="80"/>
      <c r="L57" s="81"/>
      <c r="M57" s="80"/>
      <c r="N57" s="80"/>
      <c r="O57" s="78">
        <f t="shared" si="1"/>
        <v>0</v>
      </c>
      <c r="P57" s="78">
        <f t="shared" si="3"/>
        <v>597580</v>
      </c>
    </row>
    <row r="58" spans="1:16" ht="33.75" x14ac:dyDescent="0.25">
      <c r="A58" s="12" t="s">
        <v>207</v>
      </c>
      <c r="B58" s="12">
        <v>3133</v>
      </c>
      <c r="C58" s="12">
        <v>1040</v>
      </c>
      <c r="D58" s="79" t="s">
        <v>383</v>
      </c>
      <c r="E58" s="80">
        <v>943840</v>
      </c>
      <c r="F58" s="80"/>
      <c r="G58" s="80"/>
      <c r="H58" s="80"/>
      <c r="I58" s="78">
        <f t="shared" si="2"/>
        <v>943840</v>
      </c>
      <c r="J58" s="80">
        <v>0</v>
      </c>
      <c r="K58" s="80"/>
      <c r="L58" s="81"/>
      <c r="M58" s="80"/>
      <c r="N58" s="80"/>
      <c r="O58" s="78">
        <f t="shared" si="1"/>
        <v>0</v>
      </c>
      <c r="P58" s="78">
        <f t="shared" si="3"/>
        <v>943840</v>
      </c>
    </row>
    <row r="59" spans="1:16" x14ac:dyDescent="0.25">
      <c r="A59" s="12" t="s">
        <v>506</v>
      </c>
      <c r="B59" s="66">
        <v>9770</v>
      </c>
      <c r="C59" s="69">
        <v>180</v>
      </c>
      <c r="D59" s="67" t="s">
        <v>339</v>
      </c>
      <c r="E59" s="80">
        <v>384156</v>
      </c>
      <c r="F59" s="80"/>
      <c r="G59" s="80"/>
      <c r="H59" s="80"/>
      <c r="I59" s="78">
        <f t="shared" si="2"/>
        <v>384156</v>
      </c>
      <c r="J59" s="80"/>
      <c r="K59" s="80"/>
      <c r="L59" s="81"/>
      <c r="M59" s="80"/>
      <c r="N59" s="80"/>
      <c r="O59" s="78"/>
      <c r="P59" s="78">
        <f t="shared" si="3"/>
        <v>384156</v>
      </c>
    </row>
    <row r="60" spans="1:16" x14ac:dyDescent="0.25">
      <c r="A60" s="87">
        <v>10</v>
      </c>
      <c r="B60" s="88"/>
      <c r="C60" s="88"/>
      <c r="D60" s="77" t="s">
        <v>23</v>
      </c>
      <c r="E60" s="83">
        <f>SUM(E61:E68)</f>
        <v>50685516</v>
      </c>
      <c r="F60" s="83">
        <f>SUM(F61:F68)</f>
        <v>0</v>
      </c>
      <c r="G60" s="83">
        <f>SUM(G61:G68)</f>
        <v>131000</v>
      </c>
      <c r="H60" s="83">
        <f>SUM(H61:H68)</f>
        <v>0</v>
      </c>
      <c r="I60" s="78">
        <f t="shared" si="2"/>
        <v>50685516</v>
      </c>
      <c r="J60" s="83">
        <f>SUM(J61:J68)</f>
        <v>3368181</v>
      </c>
      <c r="K60" s="83">
        <f>SUM(K61:K68)</f>
        <v>80000</v>
      </c>
      <c r="L60" s="83">
        <f>SUM(L61:L68)</f>
        <v>0</v>
      </c>
      <c r="M60" s="83">
        <f>SUM(M61:M68)</f>
        <v>80000</v>
      </c>
      <c r="N60" s="83">
        <f>SUM(N61:N68)</f>
        <v>80000</v>
      </c>
      <c r="O60" s="78">
        <f t="shared" si="1"/>
        <v>3448181</v>
      </c>
      <c r="P60" s="78">
        <f t="shared" si="3"/>
        <v>54133697</v>
      </c>
    </row>
    <row r="61" spans="1:16" ht="33.75" x14ac:dyDescent="0.25">
      <c r="A61" s="12">
        <v>1010160</v>
      </c>
      <c r="B61" s="12" t="s">
        <v>186</v>
      </c>
      <c r="C61" s="12" t="s">
        <v>151</v>
      </c>
      <c r="D61" s="79" t="s">
        <v>187</v>
      </c>
      <c r="E61" s="80">
        <v>1940988</v>
      </c>
      <c r="F61" s="80"/>
      <c r="G61" s="80"/>
      <c r="H61" s="80"/>
      <c r="I61" s="78">
        <f>SUM(E61:F61)</f>
        <v>1940988</v>
      </c>
      <c r="J61" s="80">
        <v>0</v>
      </c>
      <c r="K61" s="80"/>
      <c r="L61" s="81"/>
      <c r="M61" s="80"/>
      <c r="N61" s="80"/>
      <c r="O61" s="78">
        <f t="shared" si="1"/>
        <v>0</v>
      </c>
      <c r="P61" s="78">
        <f t="shared" si="3"/>
        <v>1940988</v>
      </c>
    </row>
    <row r="62" spans="1:16" x14ac:dyDescent="0.25">
      <c r="A62" s="12">
        <v>1011080</v>
      </c>
      <c r="B62" s="12">
        <v>1080</v>
      </c>
      <c r="C62" s="12" t="s">
        <v>198</v>
      </c>
      <c r="D62" s="79" t="s">
        <v>208</v>
      </c>
      <c r="E62" s="80">
        <v>18998477</v>
      </c>
      <c r="F62" s="174">
        <v>259422</v>
      </c>
      <c r="G62" s="80">
        <v>387000</v>
      </c>
      <c r="H62" s="80">
        <v>-47578</v>
      </c>
      <c r="I62" s="78">
        <f t="shared" si="2"/>
        <v>19257899</v>
      </c>
      <c r="J62" s="80">
        <f>330000+1276040</f>
        <v>1606040</v>
      </c>
      <c r="K62" s="80">
        <v>80000</v>
      </c>
      <c r="L62" s="80"/>
      <c r="M62" s="80">
        <v>80000</v>
      </c>
      <c r="N62" s="80">
        <v>80000</v>
      </c>
      <c r="O62" s="78">
        <f t="shared" si="1"/>
        <v>1686040</v>
      </c>
      <c r="P62" s="78">
        <f t="shared" si="3"/>
        <v>20943939</v>
      </c>
    </row>
    <row r="63" spans="1:16" x14ac:dyDescent="0.25">
      <c r="A63" s="12" t="s">
        <v>366</v>
      </c>
      <c r="B63" s="12">
        <v>4030</v>
      </c>
      <c r="C63" s="12" t="s">
        <v>209</v>
      </c>
      <c r="D63" s="79" t="s">
        <v>210</v>
      </c>
      <c r="E63" s="80">
        <v>10314515</v>
      </c>
      <c r="F63" s="80">
        <v>-125000</v>
      </c>
      <c r="G63" s="80">
        <v>-66000</v>
      </c>
      <c r="H63" s="80">
        <v>-33000</v>
      </c>
      <c r="I63" s="78">
        <f t="shared" si="2"/>
        <v>10189515</v>
      </c>
      <c r="J63" s="81">
        <v>528000</v>
      </c>
      <c r="K63" s="81"/>
      <c r="L63" s="81"/>
      <c r="M63" s="81"/>
      <c r="N63" s="81"/>
      <c r="O63" s="78">
        <f t="shared" si="1"/>
        <v>528000</v>
      </c>
      <c r="P63" s="78">
        <f t="shared" si="3"/>
        <v>10717515</v>
      </c>
    </row>
    <row r="64" spans="1:16" x14ac:dyDescent="0.25">
      <c r="A64" s="12">
        <v>1014040</v>
      </c>
      <c r="B64" s="12">
        <v>4040</v>
      </c>
      <c r="C64" s="12" t="s">
        <v>209</v>
      </c>
      <c r="D64" s="79" t="s">
        <v>211</v>
      </c>
      <c r="E64" s="80">
        <v>3116270</v>
      </c>
      <c r="F64" s="80"/>
      <c r="G64" s="80"/>
      <c r="H64" s="80"/>
      <c r="I64" s="78">
        <f t="shared" si="2"/>
        <v>3116270</v>
      </c>
      <c r="J64" s="80">
        <v>80000</v>
      </c>
      <c r="K64" s="80"/>
      <c r="L64" s="80"/>
      <c r="M64" s="80"/>
      <c r="N64" s="80"/>
      <c r="O64" s="78">
        <f t="shared" si="1"/>
        <v>80000</v>
      </c>
      <c r="P64" s="78">
        <f t="shared" si="3"/>
        <v>3196270</v>
      </c>
    </row>
    <row r="65" spans="1:19" ht="22.5" x14ac:dyDescent="0.25">
      <c r="A65" s="9">
        <v>1014060</v>
      </c>
      <c r="B65" s="9">
        <v>4060</v>
      </c>
      <c r="C65" s="9" t="s">
        <v>212</v>
      </c>
      <c r="D65" s="79" t="s">
        <v>213</v>
      </c>
      <c r="E65" s="80">
        <v>14113456</v>
      </c>
      <c r="F65" s="80">
        <v>-134422</v>
      </c>
      <c r="G65" s="80">
        <v>-190000</v>
      </c>
      <c r="H65" s="80">
        <v>80578</v>
      </c>
      <c r="I65" s="78">
        <f t="shared" si="2"/>
        <v>13979034</v>
      </c>
      <c r="J65" s="80">
        <v>1104141</v>
      </c>
      <c r="K65" s="80"/>
      <c r="L65" s="80"/>
      <c r="M65" s="80"/>
      <c r="N65" s="80"/>
      <c r="O65" s="78">
        <f t="shared" si="1"/>
        <v>1104141</v>
      </c>
      <c r="P65" s="78">
        <f t="shared" si="3"/>
        <v>15083175</v>
      </c>
    </row>
    <row r="66" spans="1:19" ht="22.5" x14ac:dyDescent="0.25">
      <c r="A66" s="12">
        <v>1014081</v>
      </c>
      <c r="B66" s="12">
        <v>4081</v>
      </c>
      <c r="C66" s="12" t="s">
        <v>214</v>
      </c>
      <c r="D66" s="79" t="s">
        <v>215</v>
      </c>
      <c r="E66" s="80">
        <v>1658910</v>
      </c>
      <c r="F66" s="80"/>
      <c r="G66" s="80"/>
      <c r="H66" s="80"/>
      <c r="I66" s="78">
        <f t="shared" si="2"/>
        <v>1658910</v>
      </c>
      <c r="J66" s="80"/>
      <c r="K66" s="80"/>
      <c r="L66" s="80"/>
      <c r="M66" s="80"/>
      <c r="N66" s="80"/>
      <c r="O66" s="78">
        <f t="shared" si="1"/>
        <v>0</v>
      </c>
      <c r="P66" s="78">
        <f t="shared" si="3"/>
        <v>1658910</v>
      </c>
    </row>
    <row r="67" spans="1:19" x14ac:dyDescent="0.25">
      <c r="A67" s="12">
        <v>1014082</v>
      </c>
      <c r="B67" s="12">
        <v>4082</v>
      </c>
      <c r="C67" s="12" t="s">
        <v>214</v>
      </c>
      <c r="D67" s="79" t="s">
        <v>216</v>
      </c>
      <c r="E67" s="80">
        <v>400000</v>
      </c>
      <c r="F67" s="80"/>
      <c r="G67" s="80"/>
      <c r="H67" s="80"/>
      <c r="I67" s="78">
        <f t="shared" ref="I67" si="8">SUM(E67:F67)</f>
        <v>400000</v>
      </c>
      <c r="J67" s="80"/>
      <c r="K67" s="80"/>
      <c r="L67" s="80"/>
      <c r="M67" s="80"/>
      <c r="N67" s="80"/>
      <c r="O67" s="78">
        <f t="shared" ref="O67" si="9">SUM(J67+K67)</f>
        <v>0</v>
      </c>
      <c r="P67" s="78">
        <f t="shared" ref="P67" si="10">SUM(I67+O67)</f>
        <v>400000</v>
      </c>
    </row>
    <row r="68" spans="1:19" ht="22.5" x14ac:dyDescent="0.25">
      <c r="A68" s="9" t="s">
        <v>353</v>
      </c>
      <c r="B68" s="9">
        <v>7370</v>
      </c>
      <c r="C68" s="9" t="s">
        <v>181</v>
      </c>
      <c r="D68" s="79" t="s">
        <v>15</v>
      </c>
      <c r="E68" s="80">
        <v>142900</v>
      </c>
      <c r="F68" s="80"/>
      <c r="G68" s="80"/>
      <c r="H68" s="80"/>
      <c r="I68" s="78">
        <f t="shared" si="2"/>
        <v>142900</v>
      </c>
      <c r="J68" s="80">
        <v>50000</v>
      </c>
      <c r="K68" s="80"/>
      <c r="L68" s="80"/>
      <c r="M68" s="80"/>
      <c r="N68" s="80"/>
      <c r="O68" s="78">
        <f t="shared" si="1"/>
        <v>50000</v>
      </c>
      <c r="P68" s="78">
        <f t="shared" si="3"/>
        <v>192900</v>
      </c>
    </row>
    <row r="69" spans="1:19" x14ac:dyDescent="0.25">
      <c r="A69" s="75">
        <v>11</v>
      </c>
      <c r="B69" s="76"/>
      <c r="C69" s="76"/>
      <c r="D69" s="77" t="s">
        <v>24</v>
      </c>
      <c r="E69" s="83">
        <f>SUM(E70:E77)</f>
        <v>26170759.5</v>
      </c>
      <c r="F69" s="83">
        <f>SUM(F70:F77)</f>
        <v>32000</v>
      </c>
      <c r="G69" s="83">
        <f t="shared" ref="G69:N69" si="11">SUM(G70:G77)</f>
        <v>0</v>
      </c>
      <c r="H69" s="83">
        <f t="shared" si="11"/>
        <v>0</v>
      </c>
      <c r="I69" s="78">
        <f t="shared" si="2"/>
        <v>26202759.5</v>
      </c>
      <c r="J69" s="83">
        <f t="shared" si="11"/>
        <v>2637160.5</v>
      </c>
      <c r="K69" s="83">
        <f t="shared" si="11"/>
        <v>0</v>
      </c>
      <c r="L69" s="83">
        <f t="shared" si="11"/>
        <v>0</v>
      </c>
      <c r="M69" s="83">
        <f t="shared" si="11"/>
        <v>0</v>
      </c>
      <c r="N69" s="83">
        <f t="shared" si="11"/>
        <v>0</v>
      </c>
      <c r="O69" s="78">
        <f t="shared" si="1"/>
        <v>2637160.5</v>
      </c>
      <c r="P69" s="78">
        <f t="shared" si="3"/>
        <v>28839920</v>
      </c>
    </row>
    <row r="70" spans="1:19" ht="33.75" x14ac:dyDescent="0.25">
      <c r="A70" s="12">
        <v>1110160</v>
      </c>
      <c r="B70" s="12" t="s">
        <v>186</v>
      </c>
      <c r="C70" s="12" t="s">
        <v>151</v>
      </c>
      <c r="D70" s="79" t="s">
        <v>187</v>
      </c>
      <c r="E70" s="80">
        <v>3559101</v>
      </c>
      <c r="F70" s="174"/>
      <c r="G70" s="174"/>
      <c r="H70" s="174"/>
      <c r="I70" s="78">
        <f t="shared" si="2"/>
        <v>3559101</v>
      </c>
      <c r="J70" s="80">
        <v>299309</v>
      </c>
      <c r="K70" s="80"/>
      <c r="L70" s="81"/>
      <c r="M70" s="80"/>
      <c r="N70" s="80"/>
      <c r="O70" s="78">
        <f t="shared" si="1"/>
        <v>299309</v>
      </c>
      <c r="P70" s="78">
        <f t="shared" si="3"/>
        <v>3858410</v>
      </c>
    </row>
    <row r="71" spans="1:19" ht="33.75" x14ac:dyDescent="0.25">
      <c r="A71" s="12">
        <v>1113133</v>
      </c>
      <c r="B71" s="12">
        <v>3133</v>
      </c>
      <c r="C71" s="12">
        <v>1040</v>
      </c>
      <c r="D71" s="79" t="s">
        <v>383</v>
      </c>
      <c r="E71" s="80">
        <v>520850</v>
      </c>
      <c r="F71" s="174"/>
      <c r="G71" s="174"/>
      <c r="H71" s="174"/>
      <c r="I71" s="78">
        <f t="shared" si="2"/>
        <v>520850</v>
      </c>
      <c r="J71" s="80"/>
      <c r="K71" s="80"/>
      <c r="L71" s="81"/>
      <c r="M71" s="80"/>
      <c r="N71" s="80"/>
      <c r="O71" s="78">
        <f t="shared" si="1"/>
        <v>0</v>
      </c>
      <c r="P71" s="78">
        <f t="shared" si="3"/>
        <v>520850</v>
      </c>
    </row>
    <row r="72" spans="1:19" ht="33.75" x14ac:dyDescent="0.25">
      <c r="A72" s="12">
        <v>1115031</v>
      </c>
      <c r="B72" s="12">
        <v>5031</v>
      </c>
      <c r="C72" s="12" t="s">
        <v>217</v>
      </c>
      <c r="D72" s="79" t="s">
        <v>334</v>
      </c>
      <c r="E72" s="80">
        <v>17991912.5</v>
      </c>
      <c r="F72" s="174"/>
      <c r="G72" s="174"/>
      <c r="H72" s="174"/>
      <c r="I72" s="78">
        <f t="shared" si="2"/>
        <v>17991912.5</v>
      </c>
      <c r="J72" s="80">
        <v>2157851.5</v>
      </c>
      <c r="K72" s="80"/>
      <c r="L72" s="80"/>
      <c r="M72" s="80"/>
      <c r="N72" s="80"/>
      <c r="O72" s="78">
        <f t="shared" si="1"/>
        <v>2157851.5</v>
      </c>
      <c r="P72" s="78">
        <f t="shared" si="3"/>
        <v>20149764</v>
      </c>
    </row>
    <row r="73" spans="1:19" ht="22.5" x14ac:dyDescent="0.25">
      <c r="A73" s="12" t="s">
        <v>392</v>
      </c>
      <c r="B73" s="66">
        <v>5049</v>
      </c>
      <c r="C73" s="69">
        <v>810</v>
      </c>
      <c r="D73" s="67" t="s">
        <v>393</v>
      </c>
      <c r="E73" s="80">
        <v>93696</v>
      </c>
      <c r="F73" s="174"/>
      <c r="G73" s="174"/>
      <c r="H73" s="174"/>
      <c r="I73" s="78">
        <f t="shared" si="2"/>
        <v>93696</v>
      </c>
      <c r="J73" s="80"/>
      <c r="K73" s="80"/>
      <c r="L73" s="81"/>
      <c r="M73" s="80"/>
      <c r="N73" s="80"/>
      <c r="O73" s="78">
        <f t="shared" si="1"/>
        <v>0</v>
      </c>
      <c r="P73" s="78">
        <f t="shared" si="3"/>
        <v>93696</v>
      </c>
    </row>
    <row r="74" spans="1:19" ht="33.75" x14ac:dyDescent="0.25">
      <c r="A74" s="12">
        <v>1115061</v>
      </c>
      <c r="B74" s="12">
        <v>5061</v>
      </c>
      <c r="C74" s="12" t="s">
        <v>217</v>
      </c>
      <c r="D74" s="79" t="s">
        <v>32</v>
      </c>
      <c r="E74" s="80">
        <v>1554000</v>
      </c>
      <c r="F74" s="174">
        <v>32000</v>
      </c>
      <c r="G74" s="174"/>
      <c r="H74" s="174"/>
      <c r="I74" s="78">
        <f t="shared" si="2"/>
        <v>1586000</v>
      </c>
      <c r="J74" s="80"/>
      <c r="K74" s="80"/>
      <c r="L74" s="81"/>
      <c r="M74" s="80"/>
      <c r="N74" s="80"/>
      <c r="O74" s="78">
        <f t="shared" si="1"/>
        <v>0</v>
      </c>
      <c r="P74" s="78">
        <f t="shared" si="3"/>
        <v>1586000</v>
      </c>
    </row>
    <row r="75" spans="1:19" ht="22.5" x14ac:dyDescent="0.25">
      <c r="A75" s="9">
        <v>1115062</v>
      </c>
      <c r="B75" s="9">
        <v>5062</v>
      </c>
      <c r="C75" s="9" t="s">
        <v>217</v>
      </c>
      <c r="D75" s="79" t="s">
        <v>33</v>
      </c>
      <c r="E75" s="80">
        <v>2311200</v>
      </c>
      <c r="F75" s="174"/>
      <c r="G75" s="174"/>
      <c r="H75" s="174"/>
      <c r="I75" s="78">
        <f t="shared" ref="I75:I76" si="12">SUM(E75:F75)</f>
        <v>2311200</v>
      </c>
      <c r="J75" s="80"/>
      <c r="K75" s="80"/>
      <c r="L75" s="81"/>
      <c r="M75" s="80"/>
      <c r="N75" s="80"/>
      <c r="O75" s="78">
        <f t="shared" ref="O75" si="13">SUM(J75+K75)</f>
        <v>0</v>
      </c>
      <c r="P75" s="78">
        <f t="shared" ref="P75:P76" si="14">SUM(I75+O75)</f>
        <v>2311200</v>
      </c>
    </row>
    <row r="76" spans="1:19" ht="22.5" x14ac:dyDescent="0.25">
      <c r="A76" s="9" t="s">
        <v>556</v>
      </c>
      <c r="B76" s="9" t="s">
        <v>247</v>
      </c>
      <c r="C76" s="9" t="s">
        <v>248</v>
      </c>
      <c r="D76" s="79" t="s">
        <v>246</v>
      </c>
      <c r="E76" s="80">
        <v>140000</v>
      </c>
      <c r="F76" s="174"/>
      <c r="G76" s="174"/>
      <c r="H76" s="174"/>
      <c r="I76" s="78">
        <f t="shared" si="12"/>
        <v>140000</v>
      </c>
      <c r="J76" s="80"/>
      <c r="K76" s="80"/>
      <c r="L76" s="81"/>
      <c r="M76" s="80"/>
      <c r="N76" s="80"/>
      <c r="O76" s="78"/>
      <c r="P76" s="78">
        <f t="shared" si="14"/>
        <v>140000</v>
      </c>
    </row>
    <row r="77" spans="1:19" x14ac:dyDescent="0.25">
      <c r="A77" s="9" t="s">
        <v>479</v>
      </c>
      <c r="B77" s="66">
        <v>9770</v>
      </c>
      <c r="C77" s="69">
        <v>180</v>
      </c>
      <c r="D77" s="67" t="s">
        <v>339</v>
      </c>
      <c r="E77" s="80"/>
      <c r="F77" s="174"/>
      <c r="G77" s="174"/>
      <c r="H77" s="174"/>
      <c r="I77" s="78">
        <f t="shared" si="2"/>
        <v>0</v>
      </c>
      <c r="J77" s="80">
        <v>180000</v>
      </c>
      <c r="K77" s="80"/>
      <c r="L77" s="81"/>
      <c r="M77" s="80"/>
      <c r="N77" s="80"/>
      <c r="O77" s="78">
        <f t="shared" si="1"/>
        <v>180000</v>
      </c>
      <c r="P77" s="78">
        <f t="shared" si="3"/>
        <v>180000</v>
      </c>
    </row>
    <row r="78" spans="1:19" ht="24.6" customHeight="1" x14ac:dyDescent="0.25">
      <c r="A78" s="75">
        <v>12</v>
      </c>
      <c r="B78" s="76"/>
      <c r="C78" s="76"/>
      <c r="D78" s="77" t="s">
        <v>25</v>
      </c>
      <c r="E78" s="83">
        <f>SUM(E79:E97)</f>
        <v>37588666.460000001</v>
      </c>
      <c r="F78" s="83">
        <f>SUM(F79:F97)</f>
        <v>0</v>
      </c>
      <c r="G78" s="83">
        <f t="shared" ref="G78:N78" si="15">SUM(G79:G97)</f>
        <v>0</v>
      </c>
      <c r="H78" s="83">
        <f t="shared" si="15"/>
        <v>0</v>
      </c>
      <c r="I78" s="78">
        <f t="shared" si="2"/>
        <v>37588666.460000001</v>
      </c>
      <c r="J78" s="83">
        <f t="shared" si="15"/>
        <v>63558138.490000002</v>
      </c>
      <c r="K78" s="83">
        <f>SUM(K79:K97)</f>
        <v>0</v>
      </c>
      <c r="L78" s="83">
        <f t="shared" si="15"/>
        <v>0</v>
      </c>
      <c r="M78" s="83">
        <f t="shared" si="15"/>
        <v>0</v>
      </c>
      <c r="N78" s="83">
        <f t="shared" si="15"/>
        <v>0</v>
      </c>
      <c r="O78" s="78">
        <f t="shared" si="1"/>
        <v>63558138.490000002</v>
      </c>
      <c r="P78" s="78">
        <f t="shared" si="3"/>
        <v>101146804.95</v>
      </c>
      <c r="S78" s="16"/>
    </row>
    <row r="79" spans="1:19" ht="45" x14ac:dyDescent="0.25">
      <c r="A79" s="12" t="s">
        <v>276</v>
      </c>
      <c r="B79" s="12" t="s">
        <v>150</v>
      </c>
      <c r="C79" s="12" t="s">
        <v>151</v>
      </c>
      <c r="D79" s="79" t="s">
        <v>152</v>
      </c>
      <c r="E79" s="80">
        <v>4293400</v>
      </c>
      <c r="F79" s="80"/>
      <c r="G79" s="80"/>
      <c r="H79" s="80"/>
      <c r="I79" s="78">
        <f t="shared" si="2"/>
        <v>4293400</v>
      </c>
      <c r="J79" s="80">
        <v>100000</v>
      </c>
      <c r="K79" s="80"/>
      <c r="L79" s="81"/>
      <c r="M79" s="80"/>
      <c r="N79" s="80"/>
      <c r="O79" s="78">
        <f t="shared" si="1"/>
        <v>100000</v>
      </c>
      <c r="P79" s="78">
        <f t="shared" si="3"/>
        <v>4393400</v>
      </c>
      <c r="S79" s="16"/>
    </row>
    <row r="80" spans="1:19" ht="33.75" x14ac:dyDescent="0.25">
      <c r="A80" s="12">
        <v>1210160</v>
      </c>
      <c r="B80" s="12" t="s">
        <v>186</v>
      </c>
      <c r="C80" s="12" t="s">
        <v>151</v>
      </c>
      <c r="D80" s="79" t="s">
        <v>187</v>
      </c>
      <c r="E80" s="80">
        <v>10929987</v>
      </c>
      <c r="F80" s="80"/>
      <c r="G80" s="80"/>
      <c r="H80" s="80"/>
      <c r="I80" s="78">
        <f t="shared" si="2"/>
        <v>10929987</v>
      </c>
      <c r="J80" s="80">
        <v>90000</v>
      </c>
      <c r="K80" s="80"/>
      <c r="L80" s="81"/>
      <c r="M80" s="80"/>
      <c r="N80" s="80"/>
      <c r="O80" s="78">
        <f t="shared" si="1"/>
        <v>90000</v>
      </c>
      <c r="P80" s="78">
        <f t="shared" si="3"/>
        <v>11019987</v>
      </c>
      <c r="S80" s="16"/>
    </row>
    <row r="81" spans="1:19" x14ac:dyDescent="0.25">
      <c r="A81" s="12" t="s">
        <v>277</v>
      </c>
      <c r="B81" s="9">
        <v>1010</v>
      </c>
      <c r="C81" s="9" t="s">
        <v>189</v>
      </c>
      <c r="D81" s="79" t="s">
        <v>190</v>
      </c>
      <c r="E81" s="80">
        <v>983000</v>
      </c>
      <c r="F81" s="80"/>
      <c r="G81" s="80"/>
      <c r="H81" s="80"/>
      <c r="I81" s="78">
        <f t="shared" si="2"/>
        <v>983000</v>
      </c>
      <c r="J81" s="80">
        <v>50000</v>
      </c>
      <c r="K81" s="80"/>
      <c r="L81" s="81"/>
      <c r="M81" s="80"/>
      <c r="N81" s="80"/>
      <c r="O81" s="78">
        <f t="shared" si="1"/>
        <v>50000</v>
      </c>
      <c r="P81" s="78">
        <f t="shared" si="3"/>
        <v>1033000</v>
      </c>
      <c r="S81" s="16"/>
    </row>
    <row r="82" spans="1:19" ht="22.5" x14ac:dyDescent="0.25">
      <c r="A82" s="9" t="s">
        <v>252</v>
      </c>
      <c r="B82" s="9">
        <v>1021</v>
      </c>
      <c r="C82" s="9" t="s">
        <v>192</v>
      </c>
      <c r="D82" s="79" t="s">
        <v>228</v>
      </c>
      <c r="E82" s="80">
        <v>200000</v>
      </c>
      <c r="F82" s="80"/>
      <c r="G82" s="80"/>
      <c r="H82" s="80"/>
      <c r="I82" s="78">
        <f t="shared" si="2"/>
        <v>200000</v>
      </c>
      <c r="J82" s="80">
        <v>40618460</v>
      </c>
      <c r="K82" s="80"/>
      <c r="L82" s="81"/>
      <c r="M82" s="80"/>
      <c r="N82" s="80"/>
      <c r="O82" s="78">
        <f t="shared" si="1"/>
        <v>40618460</v>
      </c>
      <c r="P82" s="78">
        <f t="shared" si="3"/>
        <v>40818460</v>
      </c>
    </row>
    <row r="83" spans="1:19" ht="22.5" x14ac:dyDescent="0.25">
      <c r="A83" s="9" t="s">
        <v>467</v>
      </c>
      <c r="B83" s="9" t="s">
        <v>468</v>
      </c>
      <c r="C83" s="12" t="s">
        <v>198</v>
      </c>
      <c r="D83" s="79" t="s">
        <v>199</v>
      </c>
      <c r="E83" s="80">
        <v>0</v>
      </c>
      <c r="F83" s="80"/>
      <c r="G83" s="80"/>
      <c r="H83" s="80"/>
      <c r="I83" s="78">
        <f t="shared" si="2"/>
        <v>0</v>
      </c>
      <c r="J83" s="80"/>
      <c r="K83" s="80"/>
      <c r="L83" s="81"/>
      <c r="M83" s="80"/>
      <c r="N83" s="80"/>
      <c r="O83" s="78">
        <f t="shared" si="1"/>
        <v>0</v>
      </c>
      <c r="P83" s="78">
        <f t="shared" si="3"/>
        <v>0</v>
      </c>
    </row>
    <row r="84" spans="1:19" x14ac:dyDescent="0.25">
      <c r="A84" s="12" t="s">
        <v>285</v>
      </c>
      <c r="B84" s="12">
        <v>1080</v>
      </c>
      <c r="C84" s="12" t="s">
        <v>198</v>
      </c>
      <c r="D84" s="79" t="s">
        <v>208</v>
      </c>
      <c r="E84" s="80">
        <v>301000</v>
      </c>
      <c r="F84" s="80"/>
      <c r="G84" s="80"/>
      <c r="H84" s="80"/>
      <c r="I84" s="78">
        <f t="shared" si="2"/>
        <v>301000</v>
      </c>
      <c r="J84" s="80">
        <v>525000</v>
      </c>
      <c r="K84" s="80"/>
      <c r="L84" s="81"/>
      <c r="M84" s="80"/>
      <c r="N84" s="80"/>
      <c r="O84" s="78">
        <f t="shared" si="1"/>
        <v>525000</v>
      </c>
      <c r="P84" s="78">
        <f t="shared" si="3"/>
        <v>826000</v>
      </c>
    </row>
    <row r="85" spans="1:19" x14ac:dyDescent="0.25">
      <c r="A85" s="9" t="s">
        <v>343</v>
      </c>
      <c r="B85" s="9">
        <v>2152</v>
      </c>
      <c r="C85" s="9" t="s">
        <v>168</v>
      </c>
      <c r="D85" s="79" t="s">
        <v>169</v>
      </c>
      <c r="E85" s="80"/>
      <c r="F85" s="80"/>
      <c r="G85" s="80"/>
      <c r="H85" s="80"/>
      <c r="I85" s="78">
        <f t="shared" si="2"/>
        <v>0</v>
      </c>
      <c r="J85" s="80">
        <v>500000</v>
      </c>
      <c r="K85" s="80"/>
      <c r="L85" s="81"/>
      <c r="M85" s="80"/>
      <c r="N85" s="80"/>
      <c r="O85" s="78">
        <f t="shared" si="1"/>
        <v>500000</v>
      </c>
      <c r="P85" s="78">
        <f t="shared" si="3"/>
        <v>500000</v>
      </c>
    </row>
    <row r="86" spans="1:19" x14ac:dyDescent="0.25">
      <c r="A86" s="12" t="s">
        <v>380</v>
      </c>
      <c r="B86" s="12">
        <v>4030</v>
      </c>
      <c r="C86" s="12" t="s">
        <v>209</v>
      </c>
      <c r="D86" s="79" t="s">
        <v>210</v>
      </c>
      <c r="E86" s="80">
        <v>217000</v>
      </c>
      <c r="F86" s="80"/>
      <c r="G86" s="80"/>
      <c r="H86" s="80"/>
      <c r="I86" s="78">
        <f t="shared" si="2"/>
        <v>217000</v>
      </c>
      <c r="J86" s="80">
        <v>70000</v>
      </c>
      <c r="K86" s="80"/>
      <c r="L86" s="81"/>
      <c r="M86" s="80"/>
      <c r="N86" s="80"/>
      <c r="O86" s="78">
        <f t="shared" si="1"/>
        <v>70000</v>
      </c>
      <c r="P86" s="78">
        <f t="shared" si="3"/>
        <v>287000</v>
      </c>
    </row>
    <row r="87" spans="1:19" ht="22.5" x14ac:dyDescent="0.25">
      <c r="A87" s="9" t="s">
        <v>284</v>
      </c>
      <c r="B87" s="9">
        <v>4060</v>
      </c>
      <c r="C87" s="9" t="s">
        <v>212</v>
      </c>
      <c r="D87" s="79" t="s">
        <v>213</v>
      </c>
      <c r="E87" s="80">
        <v>653300</v>
      </c>
      <c r="F87" s="80"/>
      <c r="G87" s="80"/>
      <c r="H87" s="80"/>
      <c r="I87" s="78">
        <f t="shared" si="2"/>
        <v>653300</v>
      </c>
      <c r="J87" s="80">
        <v>790000</v>
      </c>
      <c r="K87" s="80"/>
      <c r="L87" s="81"/>
      <c r="M87" s="80"/>
      <c r="N87" s="80"/>
      <c r="O87" s="78">
        <f t="shared" si="1"/>
        <v>790000</v>
      </c>
      <c r="P87" s="78">
        <f t="shared" si="3"/>
        <v>1443300</v>
      </c>
    </row>
    <row r="88" spans="1:19" ht="33.75" x14ac:dyDescent="0.25">
      <c r="A88" s="12" t="s">
        <v>278</v>
      </c>
      <c r="B88" s="12">
        <v>5031</v>
      </c>
      <c r="C88" s="12" t="s">
        <v>217</v>
      </c>
      <c r="D88" s="79" t="s">
        <v>334</v>
      </c>
      <c r="E88" s="80"/>
      <c r="F88" s="80"/>
      <c r="G88" s="80"/>
      <c r="H88" s="80"/>
      <c r="I88" s="78">
        <f t="shared" si="2"/>
        <v>0</v>
      </c>
      <c r="J88" s="80">
        <v>3558000</v>
      </c>
      <c r="K88" s="80"/>
      <c r="L88" s="81"/>
      <c r="M88" s="80"/>
      <c r="N88" s="80"/>
      <c r="O88" s="78">
        <f t="shared" si="1"/>
        <v>3558000</v>
      </c>
      <c r="P88" s="78">
        <f t="shared" si="3"/>
        <v>3558000</v>
      </c>
    </row>
    <row r="89" spans="1:19" ht="22.5" x14ac:dyDescent="0.25">
      <c r="A89" s="68">
        <v>1216013</v>
      </c>
      <c r="B89" s="69">
        <v>6013</v>
      </c>
      <c r="C89" s="69">
        <v>620</v>
      </c>
      <c r="D89" s="67" t="s">
        <v>254</v>
      </c>
      <c r="E89" s="80">
        <v>10891651.51</v>
      </c>
      <c r="F89" s="80"/>
      <c r="G89" s="80"/>
      <c r="H89" s="80"/>
      <c r="I89" s="78">
        <f t="shared" si="2"/>
        <v>10891651.51</v>
      </c>
      <c r="J89" s="80">
        <v>2335984.4900000002</v>
      </c>
      <c r="K89" s="80"/>
      <c r="L89" s="81"/>
      <c r="M89" s="80"/>
      <c r="N89" s="80"/>
      <c r="O89" s="78">
        <f t="shared" si="1"/>
        <v>2335984.4900000002</v>
      </c>
      <c r="P89" s="78">
        <f t="shared" si="3"/>
        <v>13227636</v>
      </c>
    </row>
    <row r="90" spans="1:19" x14ac:dyDescent="0.25">
      <c r="A90" s="68">
        <v>1216040</v>
      </c>
      <c r="B90" s="69">
        <v>6040</v>
      </c>
      <c r="C90" s="69">
        <v>620</v>
      </c>
      <c r="D90" s="67" t="s">
        <v>279</v>
      </c>
      <c r="E90" s="80">
        <v>1695000</v>
      </c>
      <c r="F90" s="80"/>
      <c r="G90" s="80"/>
      <c r="H90" s="80"/>
      <c r="I90" s="78">
        <f t="shared" si="2"/>
        <v>1695000</v>
      </c>
      <c r="J90" s="80"/>
      <c r="K90" s="80"/>
      <c r="L90" s="81"/>
      <c r="M90" s="80"/>
      <c r="N90" s="80"/>
      <c r="O90" s="78">
        <f t="shared" si="1"/>
        <v>0</v>
      </c>
      <c r="P90" s="78">
        <f t="shared" si="3"/>
        <v>1695000</v>
      </c>
    </row>
    <row r="91" spans="1:19" ht="67.5" x14ac:dyDescent="0.25">
      <c r="A91" s="12">
        <v>1216071</v>
      </c>
      <c r="B91" s="12">
        <v>6071</v>
      </c>
      <c r="C91" s="12" t="s">
        <v>218</v>
      </c>
      <c r="D91" s="82" t="s">
        <v>53</v>
      </c>
      <c r="E91" s="80">
        <v>4870000</v>
      </c>
      <c r="F91" s="80"/>
      <c r="G91" s="80"/>
      <c r="H91" s="80"/>
      <c r="I91" s="78">
        <f t="shared" si="2"/>
        <v>4870000</v>
      </c>
      <c r="J91" s="80"/>
      <c r="K91" s="80"/>
      <c r="L91" s="81"/>
      <c r="M91" s="80"/>
      <c r="N91" s="80"/>
      <c r="O91" s="78">
        <f t="shared" si="1"/>
        <v>0</v>
      </c>
      <c r="P91" s="78">
        <f t="shared" si="3"/>
        <v>4870000</v>
      </c>
    </row>
    <row r="92" spans="1:19" ht="22.5" x14ac:dyDescent="0.25">
      <c r="A92" s="12">
        <v>1216090</v>
      </c>
      <c r="B92" s="12">
        <v>6090</v>
      </c>
      <c r="C92" s="12" t="s">
        <v>218</v>
      </c>
      <c r="D92" s="79" t="s">
        <v>219</v>
      </c>
      <c r="E92" s="80">
        <v>2064300</v>
      </c>
      <c r="F92" s="80"/>
      <c r="G92" s="80"/>
      <c r="H92" s="80"/>
      <c r="I92" s="78">
        <f t="shared" si="2"/>
        <v>2064300</v>
      </c>
      <c r="J92" s="80">
        <v>600000</v>
      </c>
      <c r="K92" s="80"/>
      <c r="L92" s="81"/>
      <c r="M92" s="80"/>
      <c r="N92" s="80"/>
      <c r="O92" s="78">
        <f t="shared" si="1"/>
        <v>600000</v>
      </c>
      <c r="P92" s="78">
        <f t="shared" si="3"/>
        <v>2664300</v>
      </c>
    </row>
    <row r="93" spans="1:19" ht="22.5" x14ac:dyDescent="0.25">
      <c r="A93" s="68">
        <v>1217670</v>
      </c>
      <c r="B93" s="66">
        <v>7670</v>
      </c>
      <c r="C93" s="69">
        <v>490</v>
      </c>
      <c r="D93" s="67" t="s">
        <v>280</v>
      </c>
      <c r="E93" s="80"/>
      <c r="F93" s="80"/>
      <c r="G93" s="80"/>
      <c r="H93" s="80"/>
      <c r="I93" s="78">
        <f t="shared" si="2"/>
        <v>0</v>
      </c>
      <c r="J93" s="80">
        <v>12750000</v>
      </c>
      <c r="K93" s="80"/>
      <c r="L93" s="81"/>
      <c r="M93" s="80"/>
      <c r="N93" s="80"/>
      <c r="O93" s="78">
        <f t="shared" si="1"/>
        <v>12750000</v>
      </c>
      <c r="P93" s="78">
        <f t="shared" si="3"/>
        <v>12750000</v>
      </c>
    </row>
    <row r="94" spans="1:19" ht="22.5" x14ac:dyDescent="0.25">
      <c r="A94" s="95">
        <v>1217370</v>
      </c>
      <c r="B94" s="96">
        <v>7370</v>
      </c>
      <c r="C94" s="19">
        <v>490</v>
      </c>
      <c r="D94" s="20" t="s">
        <v>15</v>
      </c>
      <c r="E94" s="80">
        <v>387000</v>
      </c>
      <c r="F94" s="80"/>
      <c r="G94" s="80"/>
      <c r="H94" s="80"/>
      <c r="I94" s="78">
        <f t="shared" si="2"/>
        <v>387000</v>
      </c>
      <c r="J94" s="80">
        <v>533000</v>
      </c>
      <c r="K94" s="80"/>
      <c r="L94" s="81"/>
      <c r="M94" s="80"/>
      <c r="N94" s="80"/>
      <c r="O94" s="78">
        <f t="shared" si="1"/>
        <v>533000</v>
      </c>
      <c r="P94" s="78">
        <f t="shared" si="3"/>
        <v>920000</v>
      </c>
    </row>
    <row r="95" spans="1:19" x14ac:dyDescent="0.25">
      <c r="A95" s="9" t="s">
        <v>385</v>
      </c>
      <c r="B95" s="9" t="s">
        <v>251</v>
      </c>
      <c r="C95" s="9" t="s">
        <v>250</v>
      </c>
      <c r="D95" s="79" t="s">
        <v>249</v>
      </c>
      <c r="E95" s="80"/>
      <c r="F95" s="80"/>
      <c r="G95" s="80"/>
      <c r="H95" s="80"/>
      <c r="I95" s="78">
        <f t="shared" si="2"/>
        <v>0</v>
      </c>
      <c r="J95" s="80">
        <v>332000</v>
      </c>
      <c r="K95" s="80"/>
      <c r="L95" s="81"/>
      <c r="M95" s="80"/>
      <c r="N95" s="80"/>
      <c r="O95" s="78">
        <f t="shared" si="1"/>
        <v>332000</v>
      </c>
      <c r="P95" s="78">
        <f t="shared" si="3"/>
        <v>332000</v>
      </c>
    </row>
    <row r="96" spans="1:19" x14ac:dyDescent="0.25">
      <c r="A96" s="9" t="s">
        <v>363</v>
      </c>
      <c r="B96" s="9">
        <v>7693</v>
      </c>
      <c r="C96" s="9" t="s">
        <v>181</v>
      </c>
      <c r="D96" s="82" t="s">
        <v>183</v>
      </c>
      <c r="E96" s="80">
        <v>103027.95</v>
      </c>
      <c r="F96" s="80"/>
      <c r="G96" s="80"/>
      <c r="H96" s="80"/>
      <c r="I96" s="78">
        <f t="shared" si="2"/>
        <v>103027.95</v>
      </c>
      <c r="J96" s="80"/>
      <c r="K96" s="80"/>
      <c r="L96" s="81"/>
      <c r="M96" s="80"/>
      <c r="N96" s="80"/>
      <c r="O96" s="78"/>
      <c r="P96" s="78">
        <f t="shared" si="3"/>
        <v>103027.95</v>
      </c>
    </row>
    <row r="97" spans="1:19" x14ac:dyDescent="0.25">
      <c r="A97" s="70" t="s">
        <v>345</v>
      </c>
      <c r="B97" s="66">
        <v>9770</v>
      </c>
      <c r="C97" s="69">
        <v>180</v>
      </c>
      <c r="D97" s="67" t="s">
        <v>339</v>
      </c>
      <c r="E97" s="80"/>
      <c r="F97" s="80"/>
      <c r="G97" s="80"/>
      <c r="H97" s="80"/>
      <c r="I97" s="78">
        <f t="shared" si="2"/>
        <v>0</v>
      </c>
      <c r="J97" s="80">
        <v>705694</v>
      </c>
      <c r="K97" s="80"/>
      <c r="L97" s="81"/>
      <c r="M97" s="80"/>
      <c r="N97" s="80"/>
      <c r="O97" s="78">
        <f t="shared" si="1"/>
        <v>705694</v>
      </c>
      <c r="P97" s="78">
        <f t="shared" si="3"/>
        <v>705694</v>
      </c>
    </row>
    <row r="98" spans="1:19" ht="21" x14ac:dyDescent="0.25">
      <c r="A98" s="87">
        <v>14</v>
      </c>
      <c r="B98" s="88"/>
      <c r="C98" s="88"/>
      <c r="D98" s="77" t="s">
        <v>26</v>
      </c>
      <c r="E98" s="83">
        <f t="shared" ref="E98:N98" si="16">SUM(E99:E104)</f>
        <v>62553082</v>
      </c>
      <c r="F98" s="83">
        <f>SUM(F99:F104)</f>
        <v>0</v>
      </c>
      <c r="G98" s="83">
        <f t="shared" si="16"/>
        <v>0</v>
      </c>
      <c r="H98" s="83">
        <f t="shared" si="16"/>
        <v>0</v>
      </c>
      <c r="I98" s="78">
        <f t="shared" si="2"/>
        <v>62553082</v>
      </c>
      <c r="J98" s="83">
        <f t="shared" si="16"/>
        <v>26553518</v>
      </c>
      <c r="K98" s="83">
        <f>SUM(K99:K104)</f>
        <v>2036272</v>
      </c>
      <c r="L98" s="83">
        <f t="shared" si="16"/>
        <v>0</v>
      </c>
      <c r="M98" s="83">
        <f t="shared" si="16"/>
        <v>2036272</v>
      </c>
      <c r="N98" s="83">
        <f t="shared" si="16"/>
        <v>1136272</v>
      </c>
      <c r="O98" s="78">
        <f t="shared" si="1"/>
        <v>28589790</v>
      </c>
      <c r="P98" s="78">
        <f t="shared" si="3"/>
        <v>91142872</v>
      </c>
      <c r="S98" s="16"/>
    </row>
    <row r="99" spans="1:19" ht="22.5" x14ac:dyDescent="0.25">
      <c r="A99" s="12">
        <v>1410160</v>
      </c>
      <c r="B99" s="12" t="s">
        <v>186</v>
      </c>
      <c r="C99" s="12" t="s">
        <v>151</v>
      </c>
      <c r="D99" s="79" t="s">
        <v>220</v>
      </c>
      <c r="E99" s="80">
        <v>7715044</v>
      </c>
      <c r="F99" s="80"/>
      <c r="G99" s="80"/>
      <c r="H99" s="80"/>
      <c r="I99" s="78">
        <f t="shared" si="2"/>
        <v>7715044</v>
      </c>
      <c r="J99" s="80">
        <v>143690</v>
      </c>
      <c r="K99" s="80"/>
      <c r="L99" s="81"/>
      <c r="M99" s="80"/>
      <c r="N99" s="80"/>
      <c r="O99" s="78">
        <f t="shared" si="1"/>
        <v>143690</v>
      </c>
      <c r="P99" s="78">
        <f t="shared" si="3"/>
        <v>7858734</v>
      </c>
      <c r="S99" s="16"/>
    </row>
    <row r="100" spans="1:19" x14ac:dyDescent="0.25">
      <c r="A100" s="12">
        <v>1416030</v>
      </c>
      <c r="B100" s="12">
        <v>6030</v>
      </c>
      <c r="C100" s="12" t="s">
        <v>221</v>
      </c>
      <c r="D100" s="79" t="s">
        <v>222</v>
      </c>
      <c r="E100" s="80">
        <v>50486556</v>
      </c>
      <c r="F100" s="195"/>
      <c r="G100" s="80"/>
      <c r="H100" s="80"/>
      <c r="I100" s="78">
        <f t="shared" ref="I100:I111" si="17">SUM(E100:F100)</f>
        <v>50486556</v>
      </c>
      <c r="J100" s="80">
        <v>15758197</v>
      </c>
      <c r="K100" s="80"/>
      <c r="L100" s="81"/>
      <c r="M100" s="80"/>
      <c r="N100" s="80"/>
      <c r="O100" s="78">
        <f t="shared" ref="O100:O110" si="18">SUM(J100+K100)</f>
        <v>15758197</v>
      </c>
      <c r="P100" s="78">
        <f t="shared" ref="P100:P111" si="19">SUM(I100+O100)</f>
        <v>66244753</v>
      </c>
    </row>
    <row r="101" spans="1:19" ht="22.5" x14ac:dyDescent="0.25">
      <c r="A101" s="68">
        <v>1416013</v>
      </c>
      <c r="B101" s="69">
        <v>6013</v>
      </c>
      <c r="C101" s="69">
        <v>620</v>
      </c>
      <c r="D101" s="67" t="s">
        <v>254</v>
      </c>
      <c r="E101" s="80"/>
      <c r="F101" s="195"/>
      <c r="G101" s="80"/>
      <c r="H101" s="80"/>
      <c r="I101" s="78">
        <f t="shared" si="17"/>
        <v>0</v>
      </c>
      <c r="J101" s="80"/>
      <c r="K101" s="80">
        <v>2036272</v>
      </c>
      <c r="L101" s="81"/>
      <c r="M101" s="80">
        <v>2036272</v>
      </c>
      <c r="N101" s="80">
        <f>2036272-900000</f>
        <v>1136272</v>
      </c>
      <c r="O101" s="78">
        <f t="shared" si="18"/>
        <v>2036272</v>
      </c>
      <c r="P101" s="78">
        <f t="shared" si="19"/>
        <v>2036272</v>
      </c>
    </row>
    <row r="102" spans="1:19" ht="33.75" x14ac:dyDescent="0.25">
      <c r="A102" s="68">
        <v>1417461</v>
      </c>
      <c r="B102" s="66">
        <v>7461</v>
      </c>
      <c r="C102" s="69">
        <v>456</v>
      </c>
      <c r="D102" s="67" t="s">
        <v>335</v>
      </c>
      <c r="E102" s="80">
        <v>4021482</v>
      </c>
      <c r="F102" s="80"/>
      <c r="G102" s="80"/>
      <c r="H102" s="80"/>
      <c r="I102" s="78">
        <f t="shared" si="17"/>
        <v>4021482</v>
      </c>
      <c r="J102" s="80">
        <v>9806331</v>
      </c>
      <c r="K102" s="80"/>
      <c r="L102" s="81"/>
      <c r="M102" s="80"/>
      <c r="N102" s="80"/>
      <c r="O102" s="78">
        <f t="shared" si="18"/>
        <v>9806331</v>
      </c>
      <c r="P102" s="78">
        <f t="shared" si="19"/>
        <v>13827813</v>
      </c>
    </row>
    <row r="103" spans="1:19" ht="22.5" x14ac:dyDescent="0.25">
      <c r="A103" s="95">
        <v>1417370</v>
      </c>
      <c r="B103" s="96">
        <v>7370</v>
      </c>
      <c r="C103" s="19">
        <v>490</v>
      </c>
      <c r="D103" s="20" t="s">
        <v>15</v>
      </c>
      <c r="E103" s="80">
        <v>330000</v>
      </c>
      <c r="F103" s="80"/>
      <c r="G103" s="80"/>
      <c r="H103" s="80"/>
      <c r="I103" s="78">
        <f t="shared" si="17"/>
        <v>330000</v>
      </c>
      <c r="J103" s="80">
        <v>140000</v>
      </c>
      <c r="K103" s="80"/>
      <c r="L103" s="81"/>
      <c r="M103" s="80"/>
      <c r="N103" s="80"/>
      <c r="O103" s="78">
        <f t="shared" si="18"/>
        <v>140000</v>
      </c>
      <c r="P103" s="78">
        <f t="shared" si="19"/>
        <v>470000</v>
      </c>
    </row>
    <row r="104" spans="1:19" ht="22.5" x14ac:dyDescent="0.25">
      <c r="A104" s="12">
        <v>1418312</v>
      </c>
      <c r="B104" s="12">
        <v>8312</v>
      </c>
      <c r="C104" s="12" t="s">
        <v>223</v>
      </c>
      <c r="D104" s="79" t="s">
        <v>384</v>
      </c>
      <c r="E104" s="80"/>
      <c r="F104" s="80"/>
      <c r="G104" s="80"/>
      <c r="H104" s="80"/>
      <c r="I104" s="78">
        <f t="shared" si="17"/>
        <v>0</v>
      </c>
      <c r="J104" s="80">
        <v>705300</v>
      </c>
      <c r="K104" s="80"/>
      <c r="L104" s="80"/>
      <c r="M104" s="80"/>
      <c r="N104" s="80"/>
      <c r="O104" s="78">
        <f t="shared" si="18"/>
        <v>705300</v>
      </c>
      <c r="P104" s="78">
        <f t="shared" si="19"/>
        <v>705300</v>
      </c>
    </row>
    <row r="105" spans="1:19" x14ac:dyDescent="0.25">
      <c r="A105" s="87">
        <v>37</v>
      </c>
      <c r="B105" s="88"/>
      <c r="C105" s="88"/>
      <c r="D105" s="77" t="s">
        <v>224</v>
      </c>
      <c r="E105" s="83">
        <f>SUM(E106:E110)</f>
        <v>10883150</v>
      </c>
      <c r="F105" s="83">
        <f t="shared" ref="F105:N105" si="20">SUM(F106:F110)</f>
        <v>0</v>
      </c>
      <c r="G105" s="83">
        <f t="shared" si="20"/>
        <v>0</v>
      </c>
      <c r="H105" s="83">
        <f t="shared" si="20"/>
        <v>0</v>
      </c>
      <c r="I105" s="78">
        <f t="shared" si="17"/>
        <v>10883150</v>
      </c>
      <c r="J105" s="83">
        <f t="shared" si="20"/>
        <v>1056000</v>
      </c>
      <c r="K105" s="83">
        <f t="shared" si="20"/>
        <v>0</v>
      </c>
      <c r="L105" s="83">
        <f t="shared" si="20"/>
        <v>0</v>
      </c>
      <c r="M105" s="83">
        <f t="shared" si="20"/>
        <v>0</v>
      </c>
      <c r="N105" s="83">
        <f t="shared" si="20"/>
        <v>0</v>
      </c>
      <c r="O105" s="78">
        <f t="shared" si="18"/>
        <v>1056000</v>
      </c>
      <c r="P105" s="78">
        <f t="shared" si="19"/>
        <v>11939150</v>
      </c>
    </row>
    <row r="106" spans="1:19" ht="33.75" x14ac:dyDescent="0.25">
      <c r="A106" s="12">
        <v>3710160</v>
      </c>
      <c r="B106" s="12" t="s">
        <v>186</v>
      </c>
      <c r="C106" s="12" t="s">
        <v>151</v>
      </c>
      <c r="D106" s="79" t="s">
        <v>187</v>
      </c>
      <c r="E106" s="80">
        <v>4218280</v>
      </c>
      <c r="F106" s="80"/>
      <c r="G106" s="80"/>
      <c r="H106" s="80"/>
      <c r="I106" s="78">
        <f t="shared" si="17"/>
        <v>4218280</v>
      </c>
      <c r="J106" s="80">
        <v>56000</v>
      </c>
      <c r="K106" s="80"/>
      <c r="L106" s="81"/>
      <c r="M106" s="80"/>
      <c r="N106" s="80"/>
      <c r="O106" s="78">
        <f t="shared" si="18"/>
        <v>56000</v>
      </c>
      <c r="P106" s="78">
        <f t="shared" si="19"/>
        <v>4274280</v>
      </c>
    </row>
    <row r="107" spans="1:19" x14ac:dyDescent="0.25">
      <c r="A107" s="12" t="s">
        <v>253</v>
      </c>
      <c r="B107" s="12" t="s">
        <v>275</v>
      </c>
      <c r="C107" s="12" t="s">
        <v>274</v>
      </c>
      <c r="D107" s="79" t="s">
        <v>273</v>
      </c>
      <c r="E107" s="80">
        <v>801170</v>
      </c>
      <c r="F107" s="80"/>
      <c r="G107" s="80"/>
      <c r="H107" s="80"/>
      <c r="I107" s="78">
        <f t="shared" si="17"/>
        <v>801170</v>
      </c>
      <c r="J107" s="80"/>
      <c r="K107" s="80"/>
      <c r="L107" s="81"/>
      <c r="M107" s="80"/>
      <c r="N107" s="80"/>
      <c r="O107" s="78">
        <f t="shared" si="18"/>
        <v>0</v>
      </c>
      <c r="P107" s="78">
        <f t="shared" si="19"/>
        <v>801170</v>
      </c>
    </row>
    <row r="108" spans="1:19" x14ac:dyDescent="0.25">
      <c r="A108" s="12">
        <v>3718710</v>
      </c>
      <c r="B108" s="12">
        <v>8710</v>
      </c>
      <c r="C108" s="12" t="s">
        <v>155</v>
      </c>
      <c r="D108" s="79" t="s">
        <v>317</v>
      </c>
      <c r="E108" s="80">
        <v>550000</v>
      </c>
      <c r="F108" s="80"/>
      <c r="G108" s="80"/>
      <c r="H108" s="80"/>
      <c r="I108" s="78">
        <f t="shared" si="17"/>
        <v>550000</v>
      </c>
      <c r="J108" s="80"/>
      <c r="K108" s="80"/>
      <c r="L108" s="81"/>
      <c r="M108" s="80"/>
      <c r="N108" s="80"/>
      <c r="O108" s="78">
        <f t="shared" si="18"/>
        <v>0</v>
      </c>
      <c r="P108" s="78">
        <f t="shared" si="19"/>
        <v>550000</v>
      </c>
    </row>
    <row r="109" spans="1:19" x14ac:dyDescent="0.25">
      <c r="A109" s="12" t="s">
        <v>389</v>
      </c>
      <c r="B109" s="66">
        <v>9770</v>
      </c>
      <c r="C109" s="69">
        <v>180</v>
      </c>
      <c r="D109" s="67" t="s">
        <v>339</v>
      </c>
      <c r="E109" s="80"/>
      <c r="F109" s="80"/>
      <c r="G109" s="80"/>
      <c r="H109" s="80"/>
      <c r="I109" s="78"/>
      <c r="J109" s="80">
        <v>1000000</v>
      </c>
      <c r="K109" s="80"/>
      <c r="L109" s="81"/>
      <c r="M109" s="80"/>
      <c r="N109" s="80"/>
      <c r="O109" s="78">
        <f t="shared" si="18"/>
        <v>1000000</v>
      </c>
      <c r="P109" s="78">
        <f t="shared" si="19"/>
        <v>1000000</v>
      </c>
    </row>
    <row r="110" spans="1:19" x14ac:dyDescent="0.25">
      <c r="A110" s="12" t="s">
        <v>237</v>
      </c>
      <c r="B110" s="12" t="s">
        <v>238</v>
      </c>
      <c r="C110" s="12" t="s">
        <v>154</v>
      </c>
      <c r="D110" s="91" t="s">
        <v>239</v>
      </c>
      <c r="E110" s="80">
        <v>5313700</v>
      </c>
      <c r="F110" s="80"/>
      <c r="G110" s="80"/>
      <c r="H110" s="80"/>
      <c r="I110" s="78">
        <f t="shared" si="17"/>
        <v>5313700</v>
      </c>
      <c r="J110" s="80"/>
      <c r="K110" s="80"/>
      <c r="L110" s="80"/>
      <c r="M110" s="80"/>
      <c r="N110" s="80"/>
      <c r="O110" s="78">
        <f t="shared" si="18"/>
        <v>0</v>
      </c>
      <c r="P110" s="78">
        <f t="shared" si="19"/>
        <v>5313700</v>
      </c>
    </row>
    <row r="111" spans="1:19" x14ac:dyDescent="0.25">
      <c r="A111" s="88"/>
      <c r="B111" s="88"/>
      <c r="C111" s="88"/>
      <c r="D111" s="5" t="s">
        <v>58</v>
      </c>
      <c r="E111" s="83">
        <f>SUM(E11+E34+E55+E60+E69+E78+E98+E105)</f>
        <v>762882997.30000007</v>
      </c>
      <c r="F111" s="83">
        <f>SUM(F11+F34+F55+F60+F69+F78+F98+F105)</f>
        <v>5169892</v>
      </c>
      <c r="G111" s="83">
        <f>SUM(G11+G34+G55+G60+G69+G78+G98+G105)</f>
        <v>4920264</v>
      </c>
      <c r="H111" s="83">
        <f>SUM(H11+H34+H55+H60+H69+H78+H98+H105)</f>
        <v>-328000</v>
      </c>
      <c r="I111" s="78">
        <f t="shared" si="17"/>
        <v>768052889.30000007</v>
      </c>
      <c r="J111" s="83">
        <f t="shared" ref="J111:O111" si="21">SUM(J11+J34+J55+J60+J69+J78+J98+J105)</f>
        <v>175690474.88</v>
      </c>
      <c r="K111" s="83">
        <f t="shared" si="21"/>
        <v>4072840.3</v>
      </c>
      <c r="L111" s="83">
        <f t="shared" si="21"/>
        <v>0</v>
      </c>
      <c r="M111" s="83">
        <f t="shared" si="21"/>
        <v>4072840.3</v>
      </c>
      <c r="N111" s="121">
        <f t="shared" si="21"/>
        <v>3172840.3</v>
      </c>
      <c r="O111" s="83">
        <f t="shared" si="21"/>
        <v>179763315.18000001</v>
      </c>
      <c r="P111" s="78">
        <f t="shared" si="19"/>
        <v>947816204.48000002</v>
      </c>
    </row>
    <row r="112" spans="1:19" x14ac:dyDescent="0.25">
      <c r="E112" s="41"/>
      <c r="P112" s="112"/>
    </row>
    <row r="113" spans="2:19" ht="18.75" x14ac:dyDescent="0.3">
      <c r="B113" s="15" t="s">
        <v>225</v>
      </c>
      <c r="F113" s="173"/>
      <c r="G113" s="36"/>
      <c r="I113" s="111"/>
      <c r="K113" s="15" t="s">
        <v>226</v>
      </c>
      <c r="O113" s="36"/>
      <c r="P113" s="111"/>
      <c r="S113" s="16"/>
    </row>
    <row r="114" spans="2:19" x14ac:dyDescent="0.25">
      <c r="F114" s="173"/>
      <c r="G114" s="16"/>
      <c r="I114" s="16"/>
      <c r="O114" s="36"/>
      <c r="P114" s="111"/>
    </row>
    <row r="115" spans="2:19" x14ac:dyDescent="0.25">
      <c r="F115" s="173"/>
      <c r="O115" s="16"/>
      <c r="P115" s="111"/>
    </row>
    <row r="116" spans="2:19" x14ac:dyDescent="0.25">
      <c r="F116" s="173"/>
      <c r="K116" s="16"/>
      <c r="P116" s="111"/>
      <c r="S116" s="16"/>
    </row>
    <row r="117" spans="2:19" x14ac:dyDescent="0.25">
      <c r="F117" s="173"/>
      <c r="P117" s="111"/>
    </row>
    <row r="118" spans="2:19" x14ac:dyDescent="0.25">
      <c r="F118" s="173"/>
      <c r="O118" s="36"/>
      <c r="P118" s="111"/>
    </row>
    <row r="119" spans="2:19" x14ac:dyDescent="0.25">
      <c r="O119" s="16"/>
    </row>
  </sheetData>
  <mergeCells count="19">
    <mergeCell ref="A3:P3"/>
    <mergeCell ref="E6:I6"/>
    <mergeCell ref="J6:O6"/>
    <mergeCell ref="P6:P9"/>
    <mergeCell ref="D6:D9"/>
    <mergeCell ref="C6:C9"/>
    <mergeCell ref="B6:B9"/>
    <mergeCell ref="A6:A9"/>
    <mergeCell ref="J7:J9"/>
    <mergeCell ref="K7:N7"/>
    <mergeCell ref="O7:O9"/>
    <mergeCell ref="K8:K9"/>
    <mergeCell ref="L8:L9"/>
    <mergeCell ref="M8:M9"/>
    <mergeCell ref="E7:E9"/>
    <mergeCell ref="F7:H7"/>
    <mergeCell ref="I7:I9"/>
    <mergeCell ref="F8:F9"/>
    <mergeCell ref="G8:H8"/>
  </mergeCells>
  <pageMargins left="0.70866141732283472" right="0.31496062992125984" top="0.55118110236220474" bottom="0.35433070866141736" header="0.11811023622047245" footer="0.11811023622047245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2"/>
  <sheetViews>
    <sheetView zoomScaleNormal="100" workbookViewId="0"/>
  </sheetViews>
  <sheetFormatPr defaultRowHeight="15" x14ac:dyDescent="0.25"/>
  <cols>
    <col min="1" max="1" width="14.85546875" customWidth="1"/>
    <col min="2" max="2" width="13.7109375" customWidth="1"/>
    <col min="3" max="3" width="78" customWidth="1"/>
    <col min="4" max="4" width="15.28515625" customWidth="1"/>
    <col min="8" max="8" width="16.7109375" customWidth="1"/>
  </cols>
  <sheetData>
    <row r="1" spans="1:4" ht="18.75" x14ac:dyDescent="0.25">
      <c r="A1" s="145"/>
      <c r="B1" s="279" t="s">
        <v>531</v>
      </c>
      <c r="C1" s="279"/>
      <c r="D1" s="279"/>
    </row>
    <row r="2" spans="1:4" ht="18.75" x14ac:dyDescent="0.25">
      <c r="A2" s="146"/>
      <c r="B2" s="280" t="s">
        <v>565</v>
      </c>
      <c r="C2" s="280"/>
      <c r="D2" s="280"/>
    </row>
    <row r="3" spans="1:4" ht="18.75" x14ac:dyDescent="0.25">
      <c r="A3" s="147"/>
      <c r="B3" s="14"/>
      <c r="C3" s="14"/>
    </row>
    <row r="4" spans="1:4" ht="18.75" x14ac:dyDescent="0.25">
      <c r="A4" s="281" t="s">
        <v>422</v>
      </c>
      <c r="B4" s="281"/>
      <c r="C4" s="281"/>
      <c r="D4" s="281"/>
    </row>
    <row r="5" spans="1:4" ht="18.75" x14ac:dyDescent="0.3">
      <c r="A5" s="282" t="s">
        <v>423</v>
      </c>
      <c r="B5" s="282"/>
      <c r="C5" s="282"/>
      <c r="D5" s="282"/>
    </row>
    <row r="6" spans="1:4" ht="18.75" x14ac:dyDescent="0.25">
      <c r="A6" s="147"/>
      <c r="B6" s="14"/>
      <c r="C6" s="14"/>
    </row>
    <row r="7" spans="1:4" ht="15.75" x14ac:dyDescent="0.25">
      <c r="A7" s="283" t="s">
        <v>424</v>
      </c>
      <c r="B7" s="283"/>
      <c r="C7" s="283"/>
    </row>
    <row r="8" spans="1:4" ht="15.75" x14ac:dyDescent="0.25">
      <c r="A8" s="148" t="s">
        <v>291</v>
      </c>
      <c r="B8" s="14"/>
      <c r="C8" s="14"/>
    </row>
    <row r="9" spans="1:4" ht="15.75" x14ac:dyDescent="0.25">
      <c r="A9" s="14"/>
      <c r="B9" s="14"/>
      <c r="C9" s="149"/>
      <c r="D9" s="150" t="s">
        <v>136</v>
      </c>
    </row>
    <row r="10" spans="1:4" ht="48" customHeight="1" x14ac:dyDescent="0.25">
      <c r="A10" s="92" t="s">
        <v>425</v>
      </c>
      <c r="B10" s="231" t="s">
        <v>426</v>
      </c>
      <c r="C10" s="231"/>
      <c r="D10" s="92" t="s">
        <v>6</v>
      </c>
    </row>
    <row r="11" spans="1:4" ht="15.75" x14ac:dyDescent="0.25">
      <c r="A11" s="151">
        <v>1</v>
      </c>
      <c r="B11" s="284">
        <v>2</v>
      </c>
      <c r="C11" s="284"/>
      <c r="D11" s="151">
        <v>3</v>
      </c>
    </row>
    <row r="12" spans="1:4" x14ac:dyDescent="0.25">
      <c r="A12" s="285" t="s">
        <v>427</v>
      </c>
      <c r="B12" s="285"/>
      <c r="C12" s="285"/>
      <c r="D12" s="285"/>
    </row>
    <row r="13" spans="1:4" x14ac:dyDescent="0.25">
      <c r="A13" s="152">
        <v>41030000</v>
      </c>
      <c r="B13" s="250" t="s">
        <v>126</v>
      </c>
      <c r="C13" s="250"/>
      <c r="D13" s="186">
        <f>SUM(D14:D18)</f>
        <v>224585300</v>
      </c>
    </row>
    <row r="14" spans="1:4" ht="29.25" customHeight="1" x14ac:dyDescent="0.25">
      <c r="A14" s="47">
        <v>41031100</v>
      </c>
      <c r="B14" s="265" t="s">
        <v>504</v>
      </c>
      <c r="C14" s="266"/>
      <c r="D14" s="154">
        <v>4876900</v>
      </c>
    </row>
    <row r="15" spans="1:4" x14ac:dyDescent="0.25">
      <c r="A15" s="153">
        <v>41033900</v>
      </c>
      <c r="B15" s="251" t="s">
        <v>127</v>
      </c>
      <c r="C15" s="251"/>
      <c r="D15" s="154">
        <v>194173700</v>
      </c>
    </row>
    <row r="16" spans="1:4" ht="29.25" customHeight="1" x14ac:dyDescent="0.25">
      <c r="A16" s="153">
        <v>41035400</v>
      </c>
      <c r="B16" s="270" t="s">
        <v>314</v>
      </c>
      <c r="C16" s="271"/>
      <c r="D16" s="154">
        <v>839300</v>
      </c>
    </row>
    <row r="17" spans="1:8" ht="30" customHeight="1" x14ac:dyDescent="0.25">
      <c r="A17" s="153">
        <v>41036000</v>
      </c>
      <c r="B17" s="270" t="s">
        <v>312</v>
      </c>
      <c r="C17" s="271"/>
      <c r="D17" s="154">
        <v>2451400</v>
      </c>
    </row>
    <row r="18" spans="1:8" ht="28.5" customHeight="1" x14ac:dyDescent="0.25">
      <c r="A18" s="153">
        <v>41036300</v>
      </c>
      <c r="B18" s="270" t="s">
        <v>313</v>
      </c>
      <c r="C18" s="271"/>
      <c r="D18" s="154">
        <v>22244000</v>
      </c>
      <c r="H18" s="16"/>
    </row>
    <row r="19" spans="1:8" x14ac:dyDescent="0.25">
      <c r="A19" s="155">
        <v>41050000</v>
      </c>
      <c r="B19" s="253" t="s">
        <v>128</v>
      </c>
      <c r="C19" s="253"/>
      <c r="D19" s="132">
        <f>SUM(D20:D31)</f>
        <v>12567826.48</v>
      </c>
    </row>
    <row r="20" spans="1:8" ht="30" customHeight="1" x14ac:dyDescent="0.25">
      <c r="A20" s="133">
        <v>41051000</v>
      </c>
      <c r="B20" s="278" t="s">
        <v>129</v>
      </c>
      <c r="C20" s="278"/>
      <c r="D20" s="134">
        <v>2838100</v>
      </c>
      <c r="H20" s="16"/>
    </row>
    <row r="21" spans="1:8" ht="30" customHeight="1" x14ac:dyDescent="0.25">
      <c r="A21" s="133">
        <v>41053900</v>
      </c>
      <c r="B21" s="267" t="s">
        <v>428</v>
      </c>
      <c r="C21" s="267"/>
      <c r="D21" s="134">
        <f>13420-3000</f>
        <v>10420</v>
      </c>
      <c r="H21" s="16"/>
    </row>
    <row r="22" spans="1:8" ht="30.75" customHeight="1" x14ac:dyDescent="0.25">
      <c r="A22" s="133">
        <v>41053900</v>
      </c>
      <c r="B22" s="267" t="s">
        <v>429</v>
      </c>
      <c r="C22" s="267"/>
      <c r="D22" s="134">
        <v>56925</v>
      </c>
      <c r="H22" s="16"/>
    </row>
    <row r="23" spans="1:8" x14ac:dyDescent="0.25">
      <c r="A23" s="133">
        <v>41053900</v>
      </c>
      <c r="B23" s="267" t="s">
        <v>430</v>
      </c>
      <c r="C23" s="267"/>
      <c r="D23" s="134">
        <v>72000</v>
      </c>
    </row>
    <row r="24" spans="1:8" ht="27.75" customHeight="1" x14ac:dyDescent="0.25">
      <c r="A24" s="133">
        <v>41053900</v>
      </c>
      <c r="B24" s="268" t="s">
        <v>431</v>
      </c>
      <c r="C24" s="269"/>
      <c r="D24" s="154">
        <v>200000</v>
      </c>
    </row>
    <row r="25" spans="1:8" ht="44.25" customHeight="1" x14ac:dyDescent="0.25">
      <c r="A25" s="47">
        <v>41059300</v>
      </c>
      <c r="B25" s="270" t="s">
        <v>328</v>
      </c>
      <c r="C25" s="271"/>
      <c r="D25" s="154">
        <v>550945.29</v>
      </c>
      <c r="H25" s="16"/>
    </row>
    <row r="26" spans="1:8" ht="30" customHeight="1" x14ac:dyDescent="0.25">
      <c r="A26" s="68">
        <v>41057700</v>
      </c>
      <c r="B26" s="272" t="s">
        <v>394</v>
      </c>
      <c r="C26" s="273"/>
      <c r="D26" s="154">
        <v>70272</v>
      </c>
    </row>
    <row r="27" spans="1:8" ht="133.5" customHeight="1" x14ac:dyDescent="0.25">
      <c r="A27" s="47">
        <v>41050200</v>
      </c>
      <c r="B27" s="270" t="s">
        <v>463</v>
      </c>
      <c r="C27" s="271"/>
      <c r="D27" s="154">
        <v>3721831.89</v>
      </c>
    </row>
    <row r="28" spans="1:8" ht="24.75" customHeight="1" x14ac:dyDescent="0.25">
      <c r="A28" s="47">
        <v>41053900</v>
      </c>
      <c r="B28" s="265" t="s">
        <v>500</v>
      </c>
      <c r="C28" s="266"/>
      <c r="D28" s="154">
        <v>100000</v>
      </c>
    </row>
    <row r="29" spans="1:8" x14ac:dyDescent="0.25">
      <c r="A29" s="47">
        <v>41053900</v>
      </c>
      <c r="B29" s="265" t="s">
        <v>501</v>
      </c>
      <c r="C29" s="266"/>
      <c r="D29" s="154">
        <v>100000</v>
      </c>
    </row>
    <row r="30" spans="1:8" ht="27.75" customHeight="1" x14ac:dyDescent="0.25">
      <c r="A30" s="133">
        <v>41053900</v>
      </c>
      <c r="B30" s="274" t="s">
        <v>552</v>
      </c>
      <c r="C30" s="266"/>
      <c r="D30" s="154">
        <v>90000</v>
      </c>
    </row>
    <row r="31" spans="1:8" x14ac:dyDescent="0.25">
      <c r="A31" s="275" t="s">
        <v>559</v>
      </c>
      <c r="B31" s="276"/>
      <c r="C31" s="277"/>
      <c r="D31" s="217">
        <v>4757332.3</v>
      </c>
    </row>
    <row r="32" spans="1:8" ht="141" customHeight="1" x14ac:dyDescent="0.25">
      <c r="A32" s="47">
        <v>41050200</v>
      </c>
      <c r="B32" s="270" t="s">
        <v>463</v>
      </c>
      <c r="C32" s="271"/>
      <c r="D32" s="154">
        <v>4757332.3</v>
      </c>
    </row>
    <row r="33" spans="1:4" x14ac:dyDescent="0.25">
      <c r="A33" s="253" t="s">
        <v>432</v>
      </c>
      <c r="B33" s="253"/>
      <c r="C33" s="253"/>
      <c r="D33" s="253"/>
    </row>
    <row r="34" spans="1:4" x14ac:dyDescent="0.25">
      <c r="A34" s="152">
        <v>41030000</v>
      </c>
      <c r="B34" s="250" t="s">
        <v>126</v>
      </c>
      <c r="C34" s="250"/>
      <c r="D34" s="156">
        <f>SUM(D36+D35)</f>
        <v>888400</v>
      </c>
    </row>
    <row r="35" spans="1:4" ht="17.25" customHeight="1" x14ac:dyDescent="0.25">
      <c r="A35" s="153">
        <v>41033900</v>
      </c>
      <c r="B35" s="251" t="s">
        <v>127</v>
      </c>
      <c r="C35" s="251"/>
      <c r="D35" s="134">
        <v>621200</v>
      </c>
    </row>
    <row r="36" spans="1:4" ht="26.25" customHeight="1" x14ac:dyDescent="0.25">
      <c r="A36" s="47">
        <v>410354000</v>
      </c>
      <c r="B36" s="252" t="s">
        <v>314</v>
      </c>
      <c r="C36" s="252"/>
      <c r="D36" s="154">
        <v>267200</v>
      </c>
    </row>
    <row r="37" spans="1:4" x14ac:dyDescent="0.25">
      <c r="A37" s="155">
        <v>41050000</v>
      </c>
      <c r="B37" s="253" t="s">
        <v>128</v>
      </c>
      <c r="C37" s="253"/>
      <c r="D37" s="156">
        <f>SUM(D38:D43)</f>
        <v>1500000</v>
      </c>
    </row>
    <row r="38" spans="1:4" ht="39.75" customHeight="1" x14ac:dyDescent="0.25">
      <c r="A38" s="133">
        <v>41053900</v>
      </c>
      <c r="B38" s="254" t="s">
        <v>433</v>
      </c>
      <c r="C38" s="255"/>
      <c r="D38" s="134">
        <f>350000-50000</f>
        <v>300000</v>
      </c>
    </row>
    <row r="39" spans="1:4" ht="39.75" customHeight="1" x14ac:dyDescent="0.25">
      <c r="A39" s="133">
        <v>41053900</v>
      </c>
      <c r="B39" s="254" t="s">
        <v>434</v>
      </c>
      <c r="C39" s="255"/>
      <c r="D39" s="134">
        <v>650000</v>
      </c>
    </row>
    <row r="40" spans="1:4" ht="27.75" customHeight="1" x14ac:dyDescent="0.25">
      <c r="A40" s="133">
        <v>41053900</v>
      </c>
      <c r="B40" s="265" t="s">
        <v>490</v>
      </c>
      <c r="C40" s="266"/>
      <c r="D40" s="134">
        <v>200000</v>
      </c>
    </row>
    <row r="41" spans="1:4" ht="27.75" customHeight="1" x14ac:dyDescent="0.25">
      <c r="A41" s="133">
        <v>41053900</v>
      </c>
      <c r="B41" s="265" t="s">
        <v>497</v>
      </c>
      <c r="C41" s="266"/>
      <c r="D41" s="134">
        <v>100000</v>
      </c>
    </row>
    <row r="42" spans="1:4" ht="27" customHeight="1" x14ac:dyDescent="0.25">
      <c r="A42" s="133">
        <v>41053900</v>
      </c>
      <c r="B42" s="265" t="s">
        <v>498</v>
      </c>
      <c r="C42" s="266"/>
      <c r="D42" s="134">
        <v>200000</v>
      </c>
    </row>
    <row r="43" spans="1:4" ht="28.5" customHeight="1" x14ac:dyDescent="0.25">
      <c r="A43" s="133">
        <v>41053900</v>
      </c>
      <c r="B43" s="265" t="s">
        <v>499</v>
      </c>
      <c r="C43" s="266"/>
      <c r="D43" s="134">
        <v>50000</v>
      </c>
    </row>
    <row r="44" spans="1:4" x14ac:dyDescent="0.25">
      <c r="A44" s="101" t="s">
        <v>227</v>
      </c>
      <c r="B44" s="263" t="s">
        <v>435</v>
      </c>
      <c r="C44" s="263"/>
      <c r="D44" s="132">
        <f>SUM(D45+D46)</f>
        <v>239541526.47999999</v>
      </c>
    </row>
    <row r="45" spans="1:4" x14ac:dyDescent="0.25">
      <c r="A45" s="101" t="s">
        <v>227</v>
      </c>
      <c r="B45" s="263" t="s">
        <v>436</v>
      </c>
      <c r="C45" s="263"/>
      <c r="D45" s="132">
        <f>SUM(D13+D19)</f>
        <v>237153126.47999999</v>
      </c>
    </row>
    <row r="46" spans="1:4" x14ac:dyDescent="0.25">
      <c r="A46" s="101" t="s">
        <v>227</v>
      </c>
      <c r="B46" s="263" t="s">
        <v>437</v>
      </c>
      <c r="C46" s="263"/>
      <c r="D46" s="132">
        <f>SUM(D34+D37)</f>
        <v>2388400</v>
      </c>
    </row>
    <row r="47" spans="1:4" ht="18.75" x14ac:dyDescent="0.25">
      <c r="A47" s="147"/>
      <c r="B47" s="14"/>
      <c r="C47" s="14"/>
    </row>
    <row r="48" spans="1:4" ht="15.75" x14ac:dyDescent="0.25">
      <c r="A48" s="264" t="s">
        <v>438</v>
      </c>
      <c r="B48" s="264"/>
      <c r="C48" s="264"/>
      <c r="D48" s="157"/>
    </row>
    <row r="49" spans="1:4" x14ac:dyDescent="0.25">
      <c r="A49" s="157"/>
      <c r="B49" s="157"/>
      <c r="C49" s="157"/>
      <c r="D49" s="158" t="s">
        <v>439</v>
      </c>
    </row>
    <row r="50" spans="1:4" x14ac:dyDescent="0.25">
      <c r="A50" s="232" t="s">
        <v>440</v>
      </c>
      <c r="B50" s="232" t="s">
        <v>441</v>
      </c>
      <c r="C50" s="232" t="s">
        <v>442</v>
      </c>
      <c r="D50" s="232" t="s">
        <v>58</v>
      </c>
    </row>
    <row r="51" spans="1:4" ht="32.25" customHeight="1" x14ac:dyDescent="0.25">
      <c r="A51" s="232"/>
      <c r="B51" s="232"/>
      <c r="C51" s="232"/>
      <c r="D51" s="232"/>
    </row>
    <row r="52" spans="1:4" x14ac:dyDescent="0.25">
      <c r="A52" s="159">
        <v>1</v>
      </c>
      <c r="B52" s="159">
        <v>2</v>
      </c>
      <c r="C52" s="159">
        <v>3</v>
      </c>
      <c r="D52" s="159">
        <v>4</v>
      </c>
    </row>
    <row r="53" spans="1:4" x14ac:dyDescent="0.25">
      <c r="A53" s="259" t="s">
        <v>443</v>
      </c>
      <c r="B53" s="259"/>
      <c r="C53" s="259"/>
      <c r="D53" s="259"/>
    </row>
    <row r="54" spans="1:4" x14ac:dyDescent="0.25">
      <c r="A54" s="256" t="s">
        <v>444</v>
      </c>
      <c r="B54" s="257"/>
      <c r="C54" s="258"/>
      <c r="D54" s="199">
        <f>SUM(D55:D81)</f>
        <v>11240856</v>
      </c>
    </row>
    <row r="55" spans="1:4" x14ac:dyDescent="0.25">
      <c r="A55" s="176" t="s">
        <v>237</v>
      </c>
      <c r="B55" s="177">
        <v>9110</v>
      </c>
      <c r="C55" s="200" t="s">
        <v>239</v>
      </c>
      <c r="D55" s="198">
        <v>5313700</v>
      </c>
    </row>
    <row r="56" spans="1:4" ht="38.25" x14ac:dyDescent="0.25">
      <c r="A56" s="176" t="s">
        <v>445</v>
      </c>
      <c r="B56" s="177">
        <v>9800</v>
      </c>
      <c r="C56" s="162" t="s">
        <v>446</v>
      </c>
      <c r="D56" s="198">
        <v>500000</v>
      </c>
    </row>
    <row r="57" spans="1:4" ht="51" x14ac:dyDescent="0.25">
      <c r="A57" s="176" t="s">
        <v>445</v>
      </c>
      <c r="B57" s="177">
        <v>9800</v>
      </c>
      <c r="C57" s="162" t="s">
        <v>447</v>
      </c>
      <c r="D57" s="198">
        <v>100000</v>
      </c>
    </row>
    <row r="58" spans="1:4" ht="51" x14ac:dyDescent="0.25">
      <c r="A58" s="176" t="s">
        <v>445</v>
      </c>
      <c r="B58" s="177">
        <v>9800</v>
      </c>
      <c r="C58" s="162" t="s">
        <v>548</v>
      </c>
      <c r="D58" s="198">
        <v>400000</v>
      </c>
    </row>
    <row r="59" spans="1:4" ht="51" x14ac:dyDescent="0.25">
      <c r="A59" s="176" t="s">
        <v>445</v>
      </c>
      <c r="B59" s="177">
        <v>9800</v>
      </c>
      <c r="C59" s="162" t="s">
        <v>547</v>
      </c>
      <c r="D59" s="198">
        <v>500000</v>
      </c>
    </row>
    <row r="60" spans="1:4" ht="63.75" x14ac:dyDescent="0.25">
      <c r="A60" s="176" t="s">
        <v>445</v>
      </c>
      <c r="B60" s="177">
        <v>9800</v>
      </c>
      <c r="C60" s="162" t="s">
        <v>448</v>
      </c>
      <c r="D60" s="198">
        <v>250000</v>
      </c>
    </row>
    <row r="61" spans="1:4" ht="38.25" x14ac:dyDescent="0.25">
      <c r="A61" s="176" t="s">
        <v>344</v>
      </c>
      <c r="B61" s="178">
        <v>9770</v>
      </c>
      <c r="C61" s="162" t="s">
        <v>477</v>
      </c>
      <c r="D61" s="201">
        <v>20000</v>
      </c>
    </row>
    <row r="62" spans="1:4" ht="51" x14ac:dyDescent="0.25">
      <c r="A62" s="176" t="s">
        <v>445</v>
      </c>
      <c r="B62" s="177">
        <v>9800</v>
      </c>
      <c r="C62" s="162" t="s">
        <v>516</v>
      </c>
      <c r="D62" s="198">
        <v>250000</v>
      </c>
    </row>
    <row r="63" spans="1:4" ht="51" x14ac:dyDescent="0.25">
      <c r="A63" s="176" t="s">
        <v>445</v>
      </c>
      <c r="B63" s="177">
        <v>9800</v>
      </c>
      <c r="C63" s="162" t="s">
        <v>469</v>
      </c>
      <c r="D63" s="198">
        <v>254000</v>
      </c>
    </row>
    <row r="64" spans="1:4" ht="51" x14ac:dyDescent="0.25">
      <c r="A64" s="176" t="s">
        <v>445</v>
      </c>
      <c r="B64" s="177">
        <v>9800</v>
      </c>
      <c r="C64" s="162" t="s">
        <v>470</v>
      </c>
      <c r="D64" s="198">
        <v>254000</v>
      </c>
    </row>
    <row r="65" spans="1:4" ht="51" x14ac:dyDescent="0.25">
      <c r="A65" s="176" t="s">
        <v>445</v>
      </c>
      <c r="B65" s="177">
        <v>9800</v>
      </c>
      <c r="C65" s="162" t="s">
        <v>471</v>
      </c>
      <c r="D65" s="198">
        <v>35000</v>
      </c>
    </row>
    <row r="66" spans="1:4" ht="51" x14ac:dyDescent="0.25">
      <c r="A66" s="176" t="s">
        <v>445</v>
      </c>
      <c r="B66" s="177">
        <v>9800</v>
      </c>
      <c r="C66" s="162" t="s">
        <v>554</v>
      </c>
      <c r="D66" s="198">
        <v>200000</v>
      </c>
    </row>
    <row r="67" spans="1:4" ht="51" x14ac:dyDescent="0.25">
      <c r="A67" s="176" t="s">
        <v>445</v>
      </c>
      <c r="B67" s="177">
        <v>9800</v>
      </c>
      <c r="C67" s="162" t="s">
        <v>472</v>
      </c>
      <c r="D67" s="198">
        <v>200000</v>
      </c>
    </row>
    <row r="68" spans="1:4" ht="51" x14ac:dyDescent="0.25">
      <c r="A68" s="176" t="s">
        <v>445</v>
      </c>
      <c r="B68" s="177">
        <v>9800</v>
      </c>
      <c r="C68" s="162" t="s">
        <v>478</v>
      </c>
      <c r="D68" s="198">
        <v>100000</v>
      </c>
    </row>
    <row r="69" spans="1:4" ht="51" x14ac:dyDescent="0.25">
      <c r="A69" s="176" t="s">
        <v>445</v>
      </c>
      <c r="B69" s="177">
        <v>9800</v>
      </c>
      <c r="C69" s="162" t="s">
        <v>517</v>
      </c>
      <c r="D69" s="198">
        <v>200000</v>
      </c>
    </row>
    <row r="70" spans="1:4" ht="51" x14ac:dyDescent="0.25">
      <c r="A70" s="176" t="s">
        <v>445</v>
      </c>
      <c r="B70" s="177">
        <v>9800</v>
      </c>
      <c r="C70" s="162" t="s">
        <v>486</v>
      </c>
      <c r="D70" s="198">
        <v>400000</v>
      </c>
    </row>
    <row r="71" spans="1:4" ht="51" x14ac:dyDescent="0.25">
      <c r="A71" s="176" t="s">
        <v>445</v>
      </c>
      <c r="B71" s="177">
        <v>9800</v>
      </c>
      <c r="C71" s="162" t="s">
        <v>518</v>
      </c>
      <c r="D71" s="198">
        <v>200000</v>
      </c>
    </row>
    <row r="72" spans="1:4" ht="51" x14ac:dyDescent="0.25">
      <c r="A72" s="176" t="s">
        <v>445</v>
      </c>
      <c r="B72" s="177">
        <v>9800</v>
      </c>
      <c r="C72" s="162" t="s">
        <v>519</v>
      </c>
      <c r="D72" s="198">
        <v>200000</v>
      </c>
    </row>
    <row r="73" spans="1:4" ht="51" x14ac:dyDescent="0.25">
      <c r="A73" s="176" t="s">
        <v>445</v>
      </c>
      <c r="B73" s="177">
        <v>9800</v>
      </c>
      <c r="C73" s="162" t="s">
        <v>520</v>
      </c>
      <c r="D73" s="198">
        <v>200000</v>
      </c>
    </row>
    <row r="74" spans="1:4" ht="51" x14ac:dyDescent="0.25">
      <c r="A74" s="176" t="s">
        <v>445</v>
      </c>
      <c r="B74" s="177">
        <v>9800</v>
      </c>
      <c r="C74" s="162" t="s">
        <v>521</v>
      </c>
      <c r="D74" s="198">
        <v>200000</v>
      </c>
    </row>
    <row r="75" spans="1:4" ht="51" x14ac:dyDescent="0.25">
      <c r="A75" s="176" t="s">
        <v>445</v>
      </c>
      <c r="B75" s="178">
        <v>9800</v>
      </c>
      <c r="C75" s="162" t="s">
        <v>546</v>
      </c>
      <c r="D75" s="198">
        <v>300000</v>
      </c>
    </row>
    <row r="76" spans="1:4" ht="38.25" x14ac:dyDescent="0.25">
      <c r="A76" s="176" t="s">
        <v>445</v>
      </c>
      <c r="B76" s="178">
        <v>9800</v>
      </c>
      <c r="C76" s="202" t="s">
        <v>510</v>
      </c>
      <c r="D76" s="198">
        <v>300000</v>
      </c>
    </row>
    <row r="77" spans="1:4" ht="51" x14ac:dyDescent="0.25">
      <c r="A77" s="176" t="s">
        <v>445</v>
      </c>
      <c r="B77" s="178">
        <v>9800</v>
      </c>
      <c r="C77" s="202" t="s">
        <v>522</v>
      </c>
      <c r="D77" s="198">
        <v>60000</v>
      </c>
    </row>
    <row r="78" spans="1:4" ht="57.75" customHeight="1" x14ac:dyDescent="0.25">
      <c r="A78" s="176" t="s">
        <v>506</v>
      </c>
      <c r="B78" s="177">
        <v>9770</v>
      </c>
      <c r="C78" s="162" t="s">
        <v>515</v>
      </c>
      <c r="D78" s="198">
        <v>384156</v>
      </c>
    </row>
    <row r="79" spans="1:4" ht="63.75" x14ac:dyDescent="0.25">
      <c r="A79" s="176" t="s">
        <v>445</v>
      </c>
      <c r="B79" s="177">
        <v>9800</v>
      </c>
      <c r="C79" s="162" t="s">
        <v>557</v>
      </c>
      <c r="D79" s="198">
        <v>200000</v>
      </c>
    </row>
    <row r="80" spans="1:4" ht="25.5" x14ac:dyDescent="0.25">
      <c r="A80" s="176" t="s">
        <v>445</v>
      </c>
      <c r="B80" s="177">
        <v>9800</v>
      </c>
      <c r="C80" s="162" t="s">
        <v>544</v>
      </c>
      <c r="D80" s="198">
        <v>20000</v>
      </c>
    </row>
    <row r="81" spans="1:4" x14ac:dyDescent="0.25">
      <c r="A81" s="260" t="s">
        <v>559</v>
      </c>
      <c r="B81" s="261"/>
      <c r="C81" s="262"/>
      <c r="D81" s="199">
        <f>SUM(D82:D84)</f>
        <v>200000</v>
      </c>
    </row>
    <row r="82" spans="1:4" ht="51" x14ac:dyDescent="0.25">
      <c r="A82" s="176" t="s">
        <v>445</v>
      </c>
      <c r="B82" s="177">
        <v>9800</v>
      </c>
      <c r="C82" s="162" t="s">
        <v>518</v>
      </c>
      <c r="D82" s="198">
        <v>-200000</v>
      </c>
    </row>
    <row r="83" spans="1:4" ht="51" x14ac:dyDescent="0.25">
      <c r="A83" s="176" t="s">
        <v>445</v>
      </c>
      <c r="B83" s="177">
        <v>9800</v>
      </c>
      <c r="C83" s="162" t="s">
        <v>560</v>
      </c>
      <c r="D83" s="198">
        <v>200000</v>
      </c>
    </row>
    <row r="84" spans="1:4" ht="51" x14ac:dyDescent="0.25">
      <c r="A84" s="176" t="s">
        <v>445</v>
      </c>
      <c r="B84" s="177">
        <v>9800</v>
      </c>
      <c r="C84" s="162" t="s">
        <v>521</v>
      </c>
      <c r="D84" s="198">
        <v>200000</v>
      </c>
    </row>
    <row r="85" spans="1:4" x14ac:dyDescent="0.25">
      <c r="A85" s="259" t="s">
        <v>449</v>
      </c>
      <c r="B85" s="259"/>
      <c r="C85" s="259"/>
      <c r="D85" s="259"/>
    </row>
    <row r="86" spans="1:4" x14ac:dyDescent="0.25">
      <c r="A86" s="256" t="s">
        <v>444</v>
      </c>
      <c r="B86" s="257"/>
      <c r="C86" s="258"/>
      <c r="D86" s="203">
        <f>SUM(D87:D114)</f>
        <v>15179000</v>
      </c>
    </row>
    <row r="87" spans="1:4" ht="51" x14ac:dyDescent="0.25">
      <c r="A87" s="176" t="s">
        <v>344</v>
      </c>
      <c r="B87" s="178">
        <v>9770</v>
      </c>
      <c r="C87" s="162" t="s">
        <v>450</v>
      </c>
      <c r="D87" s="204">
        <f>1450000+294306</f>
        <v>1744306</v>
      </c>
    </row>
    <row r="88" spans="1:4" ht="25.5" x14ac:dyDescent="0.25">
      <c r="A88" s="176" t="s">
        <v>344</v>
      </c>
      <c r="B88" s="178">
        <v>9770</v>
      </c>
      <c r="C88" s="162" t="s">
        <v>451</v>
      </c>
      <c r="D88" s="204">
        <v>1540000</v>
      </c>
    </row>
    <row r="89" spans="1:4" ht="38.25" x14ac:dyDescent="0.25">
      <c r="A89" s="176" t="s">
        <v>345</v>
      </c>
      <c r="B89" s="178">
        <v>9770</v>
      </c>
      <c r="C89" s="162" t="s">
        <v>452</v>
      </c>
      <c r="D89" s="204">
        <f>300000+405694</f>
        <v>705694</v>
      </c>
    </row>
    <row r="90" spans="1:4" ht="63.75" x14ac:dyDescent="0.25">
      <c r="A90" s="176" t="s">
        <v>445</v>
      </c>
      <c r="B90" s="178">
        <v>9800</v>
      </c>
      <c r="C90" s="162" t="s">
        <v>453</v>
      </c>
      <c r="D90" s="204">
        <v>500000</v>
      </c>
    </row>
    <row r="91" spans="1:4" ht="63.75" x14ac:dyDescent="0.25">
      <c r="A91" s="176" t="s">
        <v>445</v>
      </c>
      <c r="B91" s="178">
        <v>9800</v>
      </c>
      <c r="C91" s="202" t="s">
        <v>454</v>
      </c>
      <c r="D91" s="204">
        <v>150000</v>
      </c>
    </row>
    <row r="92" spans="1:4" ht="51" x14ac:dyDescent="0.25">
      <c r="A92" s="176" t="s">
        <v>445</v>
      </c>
      <c r="B92" s="178">
        <v>9800</v>
      </c>
      <c r="C92" s="162" t="s">
        <v>533</v>
      </c>
      <c r="D92" s="204">
        <v>250000</v>
      </c>
    </row>
    <row r="93" spans="1:4" ht="51" x14ac:dyDescent="0.25">
      <c r="A93" s="176" t="s">
        <v>445</v>
      </c>
      <c r="B93" s="178">
        <v>9800</v>
      </c>
      <c r="C93" s="162" t="s">
        <v>534</v>
      </c>
      <c r="D93" s="204">
        <v>350000</v>
      </c>
    </row>
    <row r="94" spans="1:4" ht="51" x14ac:dyDescent="0.25">
      <c r="A94" s="176" t="s">
        <v>445</v>
      </c>
      <c r="B94" s="178">
        <v>9800</v>
      </c>
      <c r="C94" s="162" t="s">
        <v>535</v>
      </c>
      <c r="D94" s="204">
        <v>500000</v>
      </c>
    </row>
    <row r="95" spans="1:4" ht="51" x14ac:dyDescent="0.25">
      <c r="A95" s="176" t="s">
        <v>445</v>
      </c>
      <c r="B95" s="178">
        <v>9800</v>
      </c>
      <c r="C95" s="162" t="s">
        <v>536</v>
      </c>
      <c r="D95" s="204">
        <v>500000</v>
      </c>
    </row>
    <row r="96" spans="1:4" ht="51" x14ac:dyDescent="0.25">
      <c r="A96" s="176" t="s">
        <v>445</v>
      </c>
      <c r="B96" s="178">
        <v>9800</v>
      </c>
      <c r="C96" s="162" t="s">
        <v>537</v>
      </c>
      <c r="D96" s="204">
        <v>1000000</v>
      </c>
    </row>
    <row r="97" spans="1:4" ht="51" x14ac:dyDescent="0.25">
      <c r="A97" s="176" t="s">
        <v>445</v>
      </c>
      <c r="B97" s="178">
        <v>9800</v>
      </c>
      <c r="C97" s="162" t="s">
        <v>541</v>
      </c>
      <c r="D97" s="204">
        <v>850000</v>
      </c>
    </row>
    <row r="98" spans="1:4" ht="51" x14ac:dyDescent="0.25">
      <c r="A98" s="176" t="s">
        <v>445</v>
      </c>
      <c r="B98" s="178">
        <v>9800</v>
      </c>
      <c r="C98" s="162" t="s">
        <v>540</v>
      </c>
      <c r="D98" s="204">
        <v>500000</v>
      </c>
    </row>
    <row r="99" spans="1:4" ht="51" x14ac:dyDescent="0.25">
      <c r="A99" s="176" t="s">
        <v>445</v>
      </c>
      <c r="B99" s="178">
        <v>9800</v>
      </c>
      <c r="C99" s="162" t="s">
        <v>455</v>
      </c>
      <c r="D99" s="204">
        <v>500000</v>
      </c>
    </row>
    <row r="100" spans="1:4" ht="51" x14ac:dyDescent="0.25">
      <c r="A100" s="176" t="s">
        <v>445</v>
      </c>
      <c r="B100" s="178">
        <v>9800</v>
      </c>
      <c r="C100" s="162" t="s">
        <v>456</v>
      </c>
      <c r="D100" s="204">
        <v>1313000</v>
      </c>
    </row>
    <row r="101" spans="1:4" ht="51" x14ac:dyDescent="0.25">
      <c r="A101" s="176" t="s">
        <v>445</v>
      </c>
      <c r="B101" s="178">
        <v>9800</v>
      </c>
      <c r="C101" s="162" t="s">
        <v>542</v>
      </c>
      <c r="D101" s="204">
        <v>500000</v>
      </c>
    </row>
    <row r="102" spans="1:4" ht="51" x14ac:dyDescent="0.25">
      <c r="A102" s="176" t="s">
        <v>445</v>
      </c>
      <c r="B102" s="178">
        <v>9800</v>
      </c>
      <c r="C102" s="162" t="s">
        <v>543</v>
      </c>
      <c r="D102" s="204">
        <v>500000</v>
      </c>
    </row>
    <row r="103" spans="1:4" ht="63.75" x14ac:dyDescent="0.25">
      <c r="A103" s="176" t="s">
        <v>445</v>
      </c>
      <c r="B103" s="178">
        <v>9800</v>
      </c>
      <c r="C103" s="162" t="s">
        <v>457</v>
      </c>
      <c r="D103" s="204">
        <v>500000</v>
      </c>
    </row>
    <row r="104" spans="1:4" ht="38.25" x14ac:dyDescent="0.25">
      <c r="A104" s="205" t="s">
        <v>389</v>
      </c>
      <c r="B104" s="176" t="s">
        <v>458</v>
      </c>
      <c r="C104" s="206" t="s">
        <v>459</v>
      </c>
      <c r="D104" s="201">
        <v>1000000</v>
      </c>
    </row>
    <row r="105" spans="1:4" ht="38.25" x14ac:dyDescent="0.25">
      <c r="A105" s="176" t="s">
        <v>445</v>
      </c>
      <c r="B105" s="178">
        <v>9800</v>
      </c>
      <c r="C105" s="162" t="s">
        <v>460</v>
      </c>
      <c r="D105" s="204">
        <v>80000</v>
      </c>
    </row>
    <row r="106" spans="1:4" ht="63.75" x14ac:dyDescent="0.25">
      <c r="A106" s="176" t="s">
        <v>445</v>
      </c>
      <c r="B106" s="178">
        <v>9800</v>
      </c>
      <c r="C106" s="162" t="s">
        <v>539</v>
      </c>
      <c r="D106" s="201">
        <f>478000-54000</f>
        <v>424000</v>
      </c>
    </row>
    <row r="107" spans="1:4" ht="51" x14ac:dyDescent="0.25">
      <c r="A107" s="176" t="s">
        <v>445</v>
      </c>
      <c r="B107" s="178">
        <v>9800</v>
      </c>
      <c r="C107" s="162" t="s">
        <v>546</v>
      </c>
      <c r="D107" s="201">
        <v>132000</v>
      </c>
    </row>
    <row r="108" spans="1:4" ht="51" x14ac:dyDescent="0.25">
      <c r="A108" s="176" t="s">
        <v>445</v>
      </c>
      <c r="B108" s="178">
        <v>9800</v>
      </c>
      <c r="C108" s="162" t="s">
        <v>538</v>
      </c>
      <c r="D108" s="201">
        <v>500000</v>
      </c>
    </row>
    <row r="109" spans="1:4" ht="51" x14ac:dyDescent="0.25">
      <c r="A109" s="176" t="s">
        <v>445</v>
      </c>
      <c r="B109" s="177">
        <v>9800</v>
      </c>
      <c r="C109" s="162" t="s">
        <v>555</v>
      </c>
      <c r="D109" s="198">
        <v>300000</v>
      </c>
    </row>
    <row r="110" spans="1:4" ht="38.25" x14ac:dyDescent="0.25">
      <c r="A110" s="176" t="s">
        <v>479</v>
      </c>
      <c r="B110" s="177">
        <v>9770</v>
      </c>
      <c r="C110" s="162" t="s">
        <v>480</v>
      </c>
      <c r="D110" s="198">
        <v>180000</v>
      </c>
    </row>
    <row r="111" spans="1:4" ht="51" x14ac:dyDescent="0.25">
      <c r="A111" s="160" t="s">
        <v>445</v>
      </c>
      <c r="B111" s="164">
        <v>9800</v>
      </c>
      <c r="C111" s="163" t="s">
        <v>549</v>
      </c>
      <c r="D111" s="198">
        <v>200000</v>
      </c>
    </row>
    <row r="112" spans="1:4" ht="51" x14ac:dyDescent="0.25">
      <c r="A112" s="160" t="s">
        <v>445</v>
      </c>
      <c r="B112" s="164">
        <v>9800</v>
      </c>
      <c r="C112" s="163" t="s">
        <v>550</v>
      </c>
      <c r="D112" s="198">
        <v>200000</v>
      </c>
    </row>
    <row r="113" spans="1:4" ht="51" x14ac:dyDescent="0.25">
      <c r="A113" s="160" t="s">
        <v>445</v>
      </c>
      <c r="B113" s="164">
        <v>9800</v>
      </c>
      <c r="C113" s="163" t="s">
        <v>553</v>
      </c>
      <c r="D113" s="198">
        <v>200000</v>
      </c>
    </row>
    <row r="114" spans="1:4" ht="25.5" x14ac:dyDescent="0.25">
      <c r="A114" s="160" t="s">
        <v>445</v>
      </c>
      <c r="B114" s="161">
        <v>9800</v>
      </c>
      <c r="C114" s="163" t="s">
        <v>544</v>
      </c>
      <c r="D114" s="198">
        <v>60000</v>
      </c>
    </row>
    <row r="115" spans="1:4" x14ac:dyDescent="0.25">
      <c r="A115" s="165" t="s">
        <v>227</v>
      </c>
      <c r="B115" s="165" t="s">
        <v>227</v>
      </c>
      <c r="C115" s="166" t="s">
        <v>461</v>
      </c>
      <c r="D115" s="167">
        <f>SUM(D116:D117)</f>
        <v>26419856</v>
      </c>
    </row>
    <row r="116" spans="1:4" x14ac:dyDescent="0.25">
      <c r="A116" s="165" t="s">
        <v>227</v>
      </c>
      <c r="B116" s="165" t="s">
        <v>227</v>
      </c>
      <c r="C116" s="166" t="s">
        <v>436</v>
      </c>
      <c r="D116" s="167">
        <f>SUM(D54)</f>
        <v>11240856</v>
      </c>
    </row>
    <row r="117" spans="1:4" x14ac:dyDescent="0.25">
      <c r="A117" s="165" t="s">
        <v>227</v>
      </c>
      <c r="B117" s="165" t="s">
        <v>227</v>
      </c>
      <c r="C117" s="166" t="s">
        <v>437</v>
      </c>
      <c r="D117" s="167">
        <f>SUM(D86)</f>
        <v>15179000</v>
      </c>
    </row>
    <row r="118" spans="1:4" x14ac:dyDescent="0.25">
      <c r="A118" s="168"/>
      <c r="B118" s="169"/>
      <c r="C118" s="170"/>
    </row>
    <row r="119" spans="1:4" ht="18.75" x14ac:dyDescent="0.3">
      <c r="A119" s="15" t="s">
        <v>462</v>
      </c>
      <c r="C119" s="15"/>
      <c r="D119" s="172"/>
    </row>
    <row r="122" spans="1:4" x14ac:dyDescent="0.25">
      <c r="D122" s="16"/>
    </row>
  </sheetData>
  <mergeCells count="52">
    <mergeCell ref="B17:C17"/>
    <mergeCell ref="B1:D1"/>
    <mergeCell ref="B2:D2"/>
    <mergeCell ref="A4:D4"/>
    <mergeCell ref="A5:D5"/>
    <mergeCell ref="A7:C7"/>
    <mergeCell ref="B10:C10"/>
    <mergeCell ref="B11:C11"/>
    <mergeCell ref="A12:D12"/>
    <mergeCell ref="B13:C13"/>
    <mergeCell ref="B15:C15"/>
    <mergeCell ref="B16:C16"/>
    <mergeCell ref="B14:C14"/>
    <mergeCell ref="B18:C18"/>
    <mergeCell ref="B19:C19"/>
    <mergeCell ref="B20:C20"/>
    <mergeCell ref="B21:C21"/>
    <mergeCell ref="B22:C22"/>
    <mergeCell ref="B23:C23"/>
    <mergeCell ref="B24:C24"/>
    <mergeCell ref="B25:C25"/>
    <mergeCell ref="A33:D33"/>
    <mergeCell ref="B28:C28"/>
    <mergeCell ref="B29:C29"/>
    <mergeCell ref="B26:C26"/>
    <mergeCell ref="B27:C27"/>
    <mergeCell ref="B30:C30"/>
    <mergeCell ref="A31:C31"/>
    <mergeCell ref="B32:C32"/>
    <mergeCell ref="B44:C44"/>
    <mergeCell ref="B45:C45"/>
    <mergeCell ref="B46:C46"/>
    <mergeCell ref="A48:C48"/>
    <mergeCell ref="B38:C38"/>
    <mergeCell ref="B40:C40"/>
    <mergeCell ref="B41:C41"/>
    <mergeCell ref="B42:C42"/>
    <mergeCell ref="B43:C43"/>
    <mergeCell ref="A86:C86"/>
    <mergeCell ref="A50:A51"/>
    <mergeCell ref="B50:B51"/>
    <mergeCell ref="C50:C51"/>
    <mergeCell ref="A85:D85"/>
    <mergeCell ref="D50:D51"/>
    <mergeCell ref="A53:D53"/>
    <mergeCell ref="A54:C54"/>
    <mergeCell ref="A81:C81"/>
    <mergeCell ref="B34:C34"/>
    <mergeCell ref="B35:C35"/>
    <mergeCell ref="B36:C36"/>
    <mergeCell ref="B37:C37"/>
    <mergeCell ref="B39:C39"/>
  </mergeCells>
  <pageMargins left="0.70866141732283472" right="0.31496062992125984" top="0.55118110236220474" bottom="0.55118110236220474" header="0.11811023622047245" footer="0.11811023622047245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5"/>
  <sheetViews>
    <sheetView topLeftCell="A10" zoomScaleNormal="100" workbookViewId="0"/>
  </sheetViews>
  <sheetFormatPr defaultRowHeight="15" x14ac:dyDescent="0.25"/>
  <cols>
    <col min="1" max="1" width="11.42578125" customWidth="1"/>
    <col min="2" max="2" width="10.7109375" customWidth="1"/>
    <col min="3" max="3" width="10.42578125" customWidth="1"/>
    <col min="4" max="4" width="31" customWidth="1"/>
    <col min="5" max="5" width="33" customWidth="1"/>
    <col min="6" max="6" width="12.42578125" customWidth="1"/>
    <col min="7" max="7" width="12" customWidth="1"/>
    <col min="8" max="8" width="11.42578125" customWidth="1"/>
    <col min="9" max="9" width="10.28515625" customWidth="1"/>
    <col min="10" max="10" width="12.5703125" customWidth="1"/>
    <col min="11" max="11" width="12.28515625" customWidth="1"/>
    <col min="12" max="12" width="10.85546875" customWidth="1"/>
    <col min="13" max="13" width="10.7109375" customWidth="1"/>
    <col min="14" max="15" width="12.140625" customWidth="1"/>
    <col min="16" max="16" width="13.85546875" customWidth="1"/>
  </cols>
  <sheetData>
    <row r="1" spans="1:18" ht="18.75" x14ac:dyDescent="0.3">
      <c r="G1" s="59"/>
      <c r="H1" s="59"/>
      <c r="I1" s="59"/>
      <c r="J1" s="59"/>
      <c r="K1" s="59" t="s">
        <v>532</v>
      </c>
      <c r="L1" s="59"/>
      <c r="M1" s="59"/>
      <c r="N1" s="59"/>
    </row>
    <row r="2" spans="1:18" ht="18.75" x14ac:dyDescent="0.3">
      <c r="G2" s="59"/>
      <c r="H2" s="59"/>
      <c r="I2" s="59"/>
      <c r="J2" s="59"/>
      <c r="K2" s="59" t="s">
        <v>564</v>
      </c>
      <c r="L2" s="59"/>
      <c r="M2" s="59"/>
      <c r="N2" s="59"/>
    </row>
    <row r="4" spans="1:18" x14ac:dyDescent="0.25">
      <c r="A4" s="1"/>
    </row>
    <row r="5" spans="1:18" ht="18.75" x14ac:dyDescent="0.25">
      <c r="A5" s="233" t="s">
        <v>318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61"/>
      <c r="P5" s="61"/>
      <c r="Q5" s="61"/>
      <c r="R5" s="61"/>
    </row>
    <row r="6" spans="1:18" ht="18.75" x14ac:dyDescent="0.3">
      <c r="A6" s="234" t="s">
        <v>319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62"/>
      <c r="P6" s="62"/>
      <c r="Q6" s="62"/>
      <c r="R6" s="62"/>
    </row>
    <row r="7" spans="1:18" x14ac:dyDescent="0.25">
      <c r="A7" s="2" t="s">
        <v>291</v>
      </c>
    </row>
    <row r="8" spans="1:18" ht="14.45" x14ac:dyDescent="0.3">
      <c r="A8" s="3"/>
    </row>
    <row r="9" spans="1:18" ht="18" customHeight="1" x14ac:dyDescent="0.25">
      <c r="A9" s="312" t="s">
        <v>0</v>
      </c>
      <c r="B9" s="312" t="s">
        <v>1</v>
      </c>
      <c r="C9" s="312" t="s">
        <v>2</v>
      </c>
      <c r="D9" s="309" t="s">
        <v>3</v>
      </c>
      <c r="E9" s="309" t="s">
        <v>4</v>
      </c>
      <c r="F9" s="309" t="s">
        <v>5</v>
      </c>
      <c r="G9" s="309" t="s">
        <v>6</v>
      </c>
      <c r="H9" s="308" t="s">
        <v>7</v>
      </c>
      <c r="I9" s="308"/>
      <c r="J9" s="308"/>
      <c r="K9" s="313" t="s">
        <v>8</v>
      </c>
      <c r="L9" s="313"/>
      <c r="M9" s="313"/>
      <c r="N9" s="313"/>
    </row>
    <row r="10" spans="1:18" ht="30" customHeight="1" x14ac:dyDescent="0.25">
      <c r="A10" s="312"/>
      <c r="B10" s="312"/>
      <c r="C10" s="312"/>
      <c r="D10" s="310"/>
      <c r="E10" s="310"/>
      <c r="F10" s="310"/>
      <c r="G10" s="310"/>
      <c r="H10" s="294" t="s">
        <v>296</v>
      </c>
      <c r="I10" s="294" t="s">
        <v>298</v>
      </c>
      <c r="J10" s="294" t="s">
        <v>295</v>
      </c>
      <c r="K10" s="294" t="s">
        <v>296</v>
      </c>
      <c r="L10" s="294" t="s">
        <v>298</v>
      </c>
      <c r="M10" s="63" t="s">
        <v>320</v>
      </c>
      <c r="N10" s="294" t="s">
        <v>295</v>
      </c>
    </row>
    <row r="11" spans="1:18" ht="31.5" customHeight="1" x14ac:dyDescent="0.25">
      <c r="A11" s="312"/>
      <c r="B11" s="312"/>
      <c r="C11" s="312"/>
      <c r="D11" s="311"/>
      <c r="E11" s="311"/>
      <c r="F11" s="311"/>
      <c r="G11" s="311"/>
      <c r="H11" s="295"/>
      <c r="I11" s="295"/>
      <c r="J11" s="295"/>
      <c r="K11" s="295"/>
      <c r="L11" s="295"/>
      <c r="M11" s="64" t="s">
        <v>10</v>
      </c>
      <c r="N11" s="295"/>
    </row>
    <row r="12" spans="1:18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</row>
    <row r="13" spans="1:18" x14ac:dyDescent="0.25">
      <c r="A13" s="75" t="s">
        <v>148</v>
      </c>
      <c r="B13" s="5"/>
      <c r="C13" s="5"/>
      <c r="D13" s="101" t="s">
        <v>11</v>
      </c>
      <c r="E13" s="101"/>
      <c r="F13" s="6"/>
      <c r="G13" s="175">
        <f>SUM(J13+N13)</f>
        <v>84964499.409999996</v>
      </c>
      <c r="H13" s="175">
        <f>SUM(H14:H50)</f>
        <v>43451488.410000004</v>
      </c>
      <c r="I13" s="175">
        <f t="shared" ref="I13:M13" si="0">SUM(I14:I50)</f>
        <v>224000</v>
      </c>
      <c r="J13" s="175">
        <f t="shared" si="0"/>
        <v>43675488.410000004</v>
      </c>
      <c r="K13" s="175">
        <f t="shared" si="0"/>
        <v>43789011</v>
      </c>
      <c r="L13" s="175">
        <f t="shared" si="0"/>
        <v>-2500000</v>
      </c>
      <c r="M13" s="175">
        <f t="shared" si="0"/>
        <v>-2500000</v>
      </c>
      <c r="N13" s="175">
        <f>SUM(N14:N50)</f>
        <v>41289011</v>
      </c>
      <c r="O13" s="16"/>
    </row>
    <row r="14" spans="1:18" ht="67.5" x14ac:dyDescent="0.25">
      <c r="A14" s="12" t="s">
        <v>149</v>
      </c>
      <c r="B14" s="12" t="s">
        <v>150</v>
      </c>
      <c r="C14" s="12" t="s">
        <v>151</v>
      </c>
      <c r="D14" s="79" t="s">
        <v>152</v>
      </c>
      <c r="E14" s="20" t="s">
        <v>268</v>
      </c>
      <c r="F14" s="21" t="s">
        <v>267</v>
      </c>
      <c r="G14" s="175">
        <f t="shared" ref="G14:G129" si="1">SUM(J14+N14)</f>
        <v>20000</v>
      </c>
      <c r="H14" s="23">
        <v>20000</v>
      </c>
      <c r="I14" s="22"/>
      <c r="J14" s="23">
        <f>SUM(H14:I14)</f>
        <v>20000</v>
      </c>
      <c r="K14" s="23"/>
      <c r="L14" s="22"/>
      <c r="M14" s="23"/>
      <c r="N14" s="23">
        <f>SUM(K14:L14)</f>
        <v>0</v>
      </c>
    </row>
    <row r="15" spans="1:18" ht="33.75" x14ac:dyDescent="0.25">
      <c r="A15" s="17">
        <v>110180</v>
      </c>
      <c r="B15" s="18">
        <v>180</v>
      </c>
      <c r="C15" s="19">
        <v>133</v>
      </c>
      <c r="D15" s="20" t="s">
        <v>156</v>
      </c>
      <c r="E15" s="20" t="s">
        <v>270</v>
      </c>
      <c r="F15" s="21" t="s">
        <v>269</v>
      </c>
      <c r="G15" s="175">
        <f t="shared" ref="G15" si="2">SUM(J15+N15)</f>
        <v>1227562</v>
      </c>
      <c r="H15" s="23">
        <v>1204000</v>
      </c>
      <c r="I15" s="22">
        <v>-150000</v>
      </c>
      <c r="J15" s="23">
        <f t="shared" ref="J15:J50" si="3">SUM(H15:I15)</f>
        <v>1054000</v>
      </c>
      <c r="K15" s="23">
        <v>173562</v>
      </c>
      <c r="L15" s="22"/>
      <c r="M15" s="23"/>
      <c r="N15" s="23">
        <f>SUM(K15:L15)</f>
        <v>173562</v>
      </c>
    </row>
    <row r="16" spans="1:18" ht="33.75" x14ac:dyDescent="0.25">
      <c r="A16" s="95">
        <v>112111</v>
      </c>
      <c r="B16" s="96">
        <v>2111</v>
      </c>
      <c r="C16" s="19">
        <v>726</v>
      </c>
      <c r="D16" s="20" t="s">
        <v>42</v>
      </c>
      <c r="E16" s="20" t="s">
        <v>45</v>
      </c>
      <c r="F16" s="21" t="s">
        <v>46</v>
      </c>
      <c r="G16" s="175">
        <f t="shared" si="1"/>
        <v>2004213</v>
      </c>
      <c r="H16" s="23">
        <v>2004213</v>
      </c>
      <c r="I16" s="22"/>
      <c r="J16" s="23">
        <f t="shared" si="3"/>
        <v>2004213</v>
      </c>
      <c r="K16" s="23"/>
      <c r="L16" s="22"/>
      <c r="M16" s="23"/>
      <c r="N16" s="23">
        <f t="shared" ref="N16:N79" si="4">SUM(K16:L16)</f>
        <v>0</v>
      </c>
    </row>
    <row r="17" spans="1:16" ht="33.75" x14ac:dyDescent="0.25">
      <c r="A17" s="95">
        <v>112152</v>
      </c>
      <c r="B17" s="96">
        <v>2152</v>
      </c>
      <c r="C17" s="19">
        <v>763</v>
      </c>
      <c r="D17" s="20" t="s">
        <v>43</v>
      </c>
      <c r="E17" s="20" t="s">
        <v>45</v>
      </c>
      <c r="F17" s="21" t="s">
        <v>46</v>
      </c>
      <c r="G17" s="175">
        <f t="shared" si="1"/>
        <v>5333247</v>
      </c>
      <c r="H17" s="23">
        <v>2900000</v>
      </c>
      <c r="I17" s="22"/>
      <c r="J17" s="23">
        <f t="shared" si="3"/>
        <v>2900000</v>
      </c>
      <c r="K17" s="23">
        <v>2433247</v>
      </c>
      <c r="L17" s="22"/>
      <c r="M17" s="23"/>
      <c r="N17" s="23">
        <f t="shared" si="4"/>
        <v>2433247</v>
      </c>
      <c r="P17" s="16"/>
    </row>
    <row r="18" spans="1:16" ht="33.75" x14ac:dyDescent="0.25">
      <c r="A18" s="97" t="s">
        <v>243</v>
      </c>
      <c r="B18" s="97" t="s">
        <v>242</v>
      </c>
      <c r="C18" s="24" t="s">
        <v>241</v>
      </c>
      <c r="D18" s="20" t="s">
        <v>240</v>
      </c>
      <c r="E18" s="20" t="s">
        <v>292</v>
      </c>
      <c r="F18" s="21" t="s">
        <v>44</v>
      </c>
      <c r="G18" s="175">
        <f t="shared" si="1"/>
        <v>9207768</v>
      </c>
      <c r="H18" s="23">
        <v>9207768</v>
      </c>
      <c r="I18" s="22"/>
      <c r="J18" s="23">
        <f t="shared" si="3"/>
        <v>9207768</v>
      </c>
      <c r="K18" s="23"/>
      <c r="L18" s="22"/>
      <c r="M18" s="23"/>
      <c r="N18" s="23">
        <f t="shared" si="4"/>
        <v>0</v>
      </c>
    </row>
    <row r="19" spans="1:16" ht="33.75" x14ac:dyDescent="0.25">
      <c r="A19" s="95">
        <v>112152</v>
      </c>
      <c r="B19" s="96">
        <v>2152</v>
      </c>
      <c r="C19" s="19">
        <v>763</v>
      </c>
      <c r="D19" s="20" t="s">
        <v>43</v>
      </c>
      <c r="E19" s="20" t="s">
        <v>292</v>
      </c>
      <c r="F19" s="21" t="s">
        <v>44</v>
      </c>
      <c r="G19" s="175">
        <f>SUM(J19+N19)</f>
        <v>9815000</v>
      </c>
      <c r="H19" s="23">
        <v>350000</v>
      </c>
      <c r="I19" s="22"/>
      <c r="J19" s="23">
        <f t="shared" si="3"/>
        <v>350000</v>
      </c>
      <c r="K19" s="23">
        <v>9465000</v>
      </c>
      <c r="L19" s="22"/>
      <c r="M19" s="23"/>
      <c r="N19" s="23">
        <f t="shared" si="4"/>
        <v>9465000</v>
      </c>
    </row>
    <row r="20" spans="1:16" ht="33.75" x14ac:dyDescent="0.25">
      <c r="A20" s="9" t="s">
        <v>174</v>
      </c>
      <c r="B20" s="9">
        <v>3090</v>
      </c>
      <c r="C20" s="9">
        <v>1030</v>
      </c>
      <c r="D20" s="71" t="s">
        <v>175</v>
      </c>
      <c r="E20" s="25" t="s">
        <v>13</v>
      </c>
      <c r="F20" s="21" t="s">
        <v>14</v>
      </c>
      <c r="G20" s="175">
        <f t="shared" si="1"/>
        <v>520000</v>
      </c>
      <c r="H20" s="23">
        <v>520000</v>
      </c>
      <c r="I20" s="22"/>
      <c r="J20" s="23">
        <f t="shared" si="3"/>
        <v>520000</v>
      </c>
      <c r="K20" s="23"/>
      <c r="L20" s="22"/>
      <c r="M20" s="23"/>
      <c r="N20" s="23">
        <f t="shared" si="4"/>
        <v>0</v>
      </c>
    </row>
    <row r="21" spans="1:16" ht="33.75" x14ac:dyDescent="0.25">
      <c r="A21" s="97" t="s">
        <v>29</v>
      </c>
      <c r="B21" s="97">
        <v>3242</v>
      </c>
      <c r="C21" s="24">
        <v>1090</v>
      </c>
      <c r="D21" s="20" t="s">
        <v>12</v>
      </c>
      <c r="E21" s="40" t="s">
        <v>301</v>
      </c>
      <c r="F21" s="21" t="s">
        <v>14</v>
      </c>
      <c r="G21" s="175">
        <f t="shared" si="1"/>
        <v>14452000</v>
      </c>
      <c r="H21" s="23">
        <v>13892000</v>
      </c>
      <c r="I21" s="22">
        <v>560000</v>
      </c>
      <c r="J21" s="23">
        <f t="shared" si="3"/>
        <v>14452000</v>
      </c>
      <c r="K21" s="23"/>
      <c r="L21" s="22"/>
      <c r="M21" s="23"/>
      <c r="N21" s="23">
        <f t="shared" si="4"/>
        <v>0</v>
      </c>
    </row>
    <row r="22" spans="1:16" ht="45" x14ac:dyDescent="0.25">
      <c r="A22" s="97" t="s">
        <v>29</v>
      </c>
      <c r="B22" s="97">
        <v>3242</v>
      </c>
      <c r="C22" s="24">
        <v>1090</v>
      </c>
      <c r="D22" s="20" t="s">
        <v>12</v>
      </c>
      <c r="E22" s="40" t="s">
        <v>302</v>
      </c>
      <c r="F22" s="21" t="s">
        <v>14</v>
      </c>
      <c r="G22" s="175">
        <f t="shared" si="1"/>
        <v>120000</v>
      </c>
      <c r="H22" s="23">
        <v>120000</v>
      </c>
      <c r="I22" s="22"/>
      <c r="J22" s="23">
        <f t="shared" si="3"/>
        <v>120000</v>
      </c>
      <c r="K22" s="23"/>
      <c r="L22" s="22"/>
      <c r="M22" s="23"/>
      <c r="N22" s="23">
        <f t="shared" si="4"/>
        <v>0</v>
      </c>
    </row>
    <row r="23" spans="1:16" ht="78.75" x14ac:dyDescent="0.25">
      <c r="A23" s="95">
        <v>113242</v>
      </c>
      <c r="B23" s="96">
        <v>3242</v>
      </c>
      <c r="C23" s="26">
        <v>1090</v>
      </c>
      <c r="D23" s="20" t="s">
        <v>47</v>
      </c>
      <c r="E23" s="20" t="s">
        <v>48</v>
      </c>
      <c r="F23" s="21" t="s">
        <v>49</v>
      </c>
      <c r="G23" s="175">
        <f t="shared" si="1"/>
        <v>800000</v>
      </c>
      <c r="H23" s="23">
        <v>800000</v>
      </c>
      <c r="I23" s="22"/>
      <c r="J23" s="23">
        <f t="shared" si="3"/>
        <v>800000</v>
      </c>
      <c r="K23" s="23"/>
      <c r="L23" s="22"/>
      <c r="M23" s="23"/>
      <c r="N23" s="23">
        <f t="shared" si="4"/>
        <v>0</v>
      </c>
    </row>
    <row r="24" spans="1:16" ht="33.75" x14ac:dyDescent="0.25">
      <c r="A24" s="95">
        <v>117350</v>
      </c>
      <c r="B24" s="96">
        <v>7350</v>
      </c>
      <c r="C24" s="19">
        <v>443</v>
      </c>
      <c r="D24" s="104" t="s">
        <v>183</v>
      </c>
      <c r="E24" s="25" t="s">
        <v>51</v>
      </c>
      <c r="F24" s="21" t="s">
        <v>52</v>
      </c>
      <c r="G24" s="175">
        <f t="shared" si="1"/>
        <v>536377</v>
      </c>
      <c r="H24" s="23">
        <v>292377</v>
      </c>
      <c r="I24" s="22"/>
      <c r="J24" s="23">
        <f t="shared" si="3"/>
        <v>292377</v>
      </c>
      <c r="K24" s="23">
        <v>244000</v>
      </c>
      <c r="L24" s="22"/>
      <c r="M24" s="23"/>
      <c r="N24" s="23">
        <f>SUM(K24:L24)</f>
        <v>244000</v>
      </c>
    </row>
    <row r="25" spans="1:16" ht="33.75" x14ac:dyDescent="0.25">
      <c r="A25" s="97" t="s">
        <v>30</v>
      </c>
      <c r="B25" s="97">
        <v>7370</v>
      </c>
      <c r="C25" s="24">
        <v>490</v>
      </c>
      <c r="D25" s="20" t="s">
        <v>15</v>
      </c>
      <c r="E25" s="25" t="s">
        <v>16</v>
      </c>
      <c r="F25" s="21" t="s">
        <v>17</v>
      </c>
      <c r="G25" s="175">
        <f t="shared" si="1"/>
        <v>199920</v>
      </c>
      <c r="H25" s="23">
        <v>199920</v>
      </c>
      <c r="I25" s="22"/>
      <c r="J25" s="23">
        <f t="shared" si="3"/>
        <v>199920</v>
      </c>
      <c r="K25" s="23"/>
      <c r="L25" s="22"/>
      <c r="M25" s="23"/>
      <c r="N25" s="23">
        <f t="shared" si="4"/>
        <v>0</v>
      </c>
      <c r="P25" s="16"/>
    </row>
    <row r="26" spans="1:16" ht="33.75" x14ac:dyDescent="0.25">
      <c r="A26" s="97" t="s">
        <v>30</v>
      </c>
      <c r="B26" s="97">
        <v>7370</v>
      </c>
      <c r="C26" s="24">
        <v>490</v>
      </c>
      <c r="D26" s="20" t="s">
        <v>15</v>
      </c>
      <c r="E26" s="25" t="s">
        <v>282</v>
      </c>
      <c r="F26" s="21" t="s">
        <v>283</v>
      </c>
      <c r="G26" s="175">
        <f t="shared" si="1"/>
        <v>426905.76</v>
      </c>
      <c r="H26" s="23">
        <v>426905.76</v>
      </c>
      <c r="I26" s="22"/>
      <c r="J26" s="23">
        <f t="shared" si="3"/>
        <v>426905.76</v>
      </c>
      <c r="K26" s="23"/>
      <c r="L26" s="22"/>
      <c r="M26" s="23"/>
      <c r="N26" s="23">
        <f t="shared" si="4"/>
        <v>0</v>
      </c>
    </row>
    <row r="27" spans="1:16" ht="45" x14ac:dyDescent="0.25">
      <c r="A27" s="97" t="s">
        <v>30</v>
      </c>
      <c r="B27" s="97">
        <v>7370</v>
      </c>
      <c r="C27" s="24">
        <v>490</v>
      </c>
      <c r="D27" s="20" t="s">
        <v>15</v>
      </c>
      <c r="E27" s="25" t="s">
        <v>369</v>
      </c>
      <c r="F27" s="286" t="s">
        <v>267</v>
      </c>
      <c r="G27" s="175">
        <f t="shared" si="1"/>
        <v>11669</v>
      </c>
      <c r="H27" s="23">
        <v>11669</v>
      </c>
      <c r="I27" s="22"/>
      <c r="J27" s="23">
        <f t="shared" si="3"/>
        <v>11669</v>
      </c>
      <c r="K27" s="23"/>
      <c r="L27" s="22"/>
      <c r="M27" s="23"/>
      <c r="N27" s="23">
        <f t="shared" si="4"/>
        <v>0</v>
      </c>
    </row>
    <row r="28" spans="1:16" ht="45" x14ac:dyDescent="0.25">
      <c r="A28" s="95">
        <v>112152</v>
      </c>
      <c r="B28" s="96">
        <v>2152</v>
      </c>
      <c r="C28" s="19">
        <v>763</v>
      </c>
      <c r="D28" s="20" t="s">
        <v>43</v>
      </c>
      <c r="E28" s="25" t="s">
        <v>382</v>
      </c>
      <c r="F28" s="287"/>
      <c r="G28" s="175">
        <f t="shared" si="1"/>
        <v>362000</v>
      </c>
      <c r="H28" s="23">
        <v>113991</v>
      </c>
      <c r="I28" s="22"/>
      <c r="J28" s="23">
        <f t="shared" si="3"/>
        <v>113991</v>
      </c>
      <c r="K28" s="23">
        <v>248009</v>
      </c>
      <c r="L28" s="22"/>
      <c r="M28" s="23"/>
      <c r="N28" s="23">
        <f t="shared" si="4"/>
        <v>248009</v>
      </c>
    </row>
    <row r="29" spans="1:16" ht="45" x14ac:dyDescent="0.25">
      <c r="A29" s="95">
        <v>112152</v>
      </c>
      <c r="B29" s="96">
        <v>2152</v>
      </c>
      <c r="C29" s="19">
        <v>763</v>
      </c>
      <c r="D29" s="20" t="s">
        <v>43</v>
      </c>
      <c r="E29" s="25" t="s">
        <v>365</v>
      </c>
      <c r="F29" s="288"/>
      <c r="G29" s="175">
        <f>SUM(J29+N29)</f>
        <v>667500</v>
      </c>
      <c r="H29" s="23"/>
      <c r="I29" s="22"/>
      <c r="J29" s="23">
        <f t="shared" si="3"/>
        <v>0</v>
      </c>
      <c r="K29" s="23">
        <v>667500</v>
      </c>
      <c r="L29" s="22"/>
      <c r="M29" s="23"/>
      <c r="N29" s="23">
        <f>SUM(K29:L29)</f>
        <v>667500</v>
      </c>
    </row>
    <row r="30" spans="1:16" ht="33.75" x14ac:dyDescent="0.25">
      <c r="A30" s="97" t="s">
        <v>30</v>
      </c>
      <c r="B30" s="97">
        <v>7370</v>
      </c>
      <c r="C30" s="24" t="s">
        <v>181</v>
      </c>
      <c r="D30" s="20" t="s">
        <v>15</v>
      </c>
      <c r="E30" s="25" t="s">
        <v>18</v>
      </c>
      <c r="F30" s="21" t="s">
        <v>19</v>
      </c>
      <c r="G30" s="175">
        <f t="shared" si="1"/>
        <v>16576470</v>
      </c>
      <c r="H30" s="23">
        <v>3281000</v>
      </c>
      <c r="I30" s="22"/>
      <c r="J30" s="23">
        <f t="shared" si="3"/>
        <v>3281000</v>
      </c>
      <c r="K30" s="23">
        <v>15795470</v>
      </c>
      <c r="L30" s="22">
        <v>-2500000</v>
      </c>
      <c r="M30" s="23">
        <v>-2500000</v>
      </c>
      <c r="N30" s="23">
        <f>SUM(K30:L30)</f>
        <v>13295470</v>
      </c>
    </row>
    <row r="31" spans="1:16" ht="33.75" x14ac:dyDescent="0.25">
      <c r="A31" s="97" t="s">
        <v>30</v>
      </c>
      <c r="B31" s="97" t="s">
        <v>487</v>
      </c>
      <c r="C31" s="24" t="s">
        <v>181</v>
      </c>
      <c r="D31" s="40" t="s">
        <v>15</v>
      </c>
      <c r="E31" s="40" t="s">
        <v>488</v>
      </c>
      <c r="F31" s="64" t="s">
        <v>489</v>
      </c>
      <c r="G31" s="175">
        <f t="shared" si="1"/>
        <v>103500</v>
      </c>
      <c r="H31" s="23">
        <v>103500</v>
      </c>
      <c r="I31" s="22"/>
      <c r="J31" s="23">
        <f t="shared" si="3"/>
        <v>103500</v>
      </c>
      <c r="K31" s="23"/>
      <c r="L31" s="22"/>
      <c r="M31" s="23"/>
      <c r="N31" s="23">
        <f t="shared" si="4"/>
        <v>0</v>
      </c>
    </row>
    <row r="32" spans="1:16" ht="22.5" x14ac:dyDescent="0.25">
      <c r="A32" s="95">
        <v>117370</v>
      </c>
      <c r="B32" s="96">
        <v>7370</v>
      </c>
      <c r="C32" s="19">
        <v>490</v>
      </c>
      <c r="D32" s="20" t="s">
        <v>15</v>
      </c>
      <c r="E32" s="289" t="s">
        <v>50</v>
      </c>
      <c r="F32" s="286" t="s">
        <v>35</v>
      </c>
      <c r="G32" s="175">
        <f t="shared" si="1"/>
        <v>5565000</v>
      </c>
      <c r="H32" s="122">
        <v>842000</v>
      </c>
      <c r="I32" s="72"/>
      <c r="J32" s="23">
        <f t="shared" si="3"/>
        <v>842000</v>
      </c>
      <c r="K32" s="23">
        <v>4723000</v>
      </c>
      <c r="L32" s="22"/>
      <c r="M32" s="23"/>
      <c r="N32" s="23">
        <f t="shared" si="4"/>
        <v>4723000</v>
      </c>
    </row>
    <row r="33" spans="1:16" ht="45" x14ac:dyDescent="0.25">
      <c r="A33" s="65">
        <v>119800</v>
      </c>
      <c r="B33" s="66">
        <v>9800</v>
      </c>
      <c r="C33" s="69">
        <v>180</v>
      </c>
      <c r="D33" s="67" t="s">
        <v>338</v>
      </c>
      <c r="E33" s="291"/>
      <c r="F33" s="288"/>
      <c r="G33" s="175">
        <f t="shared" si="1"/>
        <v>9300000</v>
      </c>
      <c r="H33" s="122">
        <v>2900000</v>
      </c>
      <c r="I33" s="72">
        <v>200000</v>
      </c>
      <c r="J33" s="23">
        <f t="shared" si="3"/>
        <v>3100000</v>
      </c>
      <c r="K33" s="23">
        <v>6200000</v>
      </c>
      <c r="L33" s="22"/>
      <c r="M33" s="23"/>
      <c r="N33" s="23">
        <f>SUM(K33:L33)</f>
        <v>6200000</v>
      </c>
      <c r="P33" s="16"/>
    </row>
    <row r="34" spans="1:16" ht="67.5" x14ac:dyDescent="0.25">
      <c r="A34" s="65">
        <v>119800</v>
      </c>
      <c r="B34" s="66">
        <v>9800</v>
      </c>
      <c r="C34" s="69">
        <v>180</v>
      </c>
      <c r="D34" s="67" t="s">
        <v>338</v>
      </c>
      <c r="E34" s="34" t="s">
        <v>396</v>
      </c>
      <c r="F34" s="35" t="s">
        <v>35</v>
      </c>
      <c r="G34" s="175">
        <f t="shared" si="1"/>
        <v>4212000</v>
      </c>
      <c r="H34" s="122">
        <v>1193000</v>
      </c>
      <c r="I34" s="72"/>
      <c r="J34" s="23">
        <f t="shared" si="3"/>
        <v>1193000</v>
      </c>
      <c r="K34" s="23">
        <v>3019000</v>
      </c>
      <c r="L34" s="22"/>
      <c r="M34" s="23"/>
      <c r="N34" s="23">
        <f t="shared" si="4"/>
        <v>3019000</v>
      </c>
      <c r="P34" s="16"/>
    </row>
    <row r="35" spans="1:16" ht="33.75" x14ac:dyDescent="0.25">
      <c r="A35" s="97" t="s">
        <v>30</v>
      </c>
      <c r="B35" s="97">
        <v>7370</v>
      </c>
      <c r="C35" s="24">
        <v>490</v>
      </c>
      <c r="D35" s="20" t="s">
        <v>15</v>
      </c>
      <c r="E35" s="25" t="s">
        <v>20</v>
      </c>
      <c r="F35" s="21" t="s">
        <v>357</v>
      </c>
      <c r="G35" s="175">
        <f t="shared" si="1"/>
        <v>72000</v>
      </c>
      <c r="H35" s="23">
        <v>100000</v>
      </c>
      <c r="I35" s="22">
        <v>-28000</v>
      </c>
      <c r="J35" s="23">
        <f t="shared" si="3"/>
        <v>72000</v>
      </c>
      <c r="K35" s="23"/>
      <c r="L35" s="22"/>
      <c r="M35" s="23"/>
      <c r="N35" s="23">
        <f t="shared" si="4"/>
        <v>0</v>
      </c>
    </row>
    <row r="36" spans="1:16" ht="33.75" x14ac:dyDescent="0.25">
      <c r="A36" s="95">
        <v>117370</v>
      </c>
      <c r="B36" s="96">
        <v>7370</v>
      </c>
      <c r="C36" s="19">
        <v>490</v>
      </c>
      <c r="D36" s="20" t="s">
        <v>15</v>
      </c>
      <c r="E36" s="20" t="s">
        <v>263</v>
      </c>
      <c r="F36" s="21" t="s">
        <v>358</v>
      </c>
      <c r="G36" s="175">
        <f t="shared" si="1"/>
        <v>522953</v>
      </c>
      <c r="H36" s="23">
        <v>522953</v>
      </c>
      <c r="I36" s="22"/>
      <c r="J36" s="23">
        <f t="shared" si="3"/>
        <v>522953</v>
      </c>
      <c r="K36" s="23"/>
      <c r="L36" s="22"/>
      <c r="M36" s="23"/>
      <c r="N36" s="23">
        <f t="shared" si="4"/>
        <v>0</v>
      </c>
    </row>
    <row r="37" spans="1:16" ht="22.9" customHeight="1" x14ac:dyDescent="0.25">
      <c r="A37" s="65">
        <v>117640</v>
      </c>
      <c r="B37" s="66">
        <v>7640</v>
      </c>
      <c r="C37" s="27">
        <v>470</v>
      </c>
      <c r="D37" s="20" t="s">
        <v>249</v>
      </c>
      <c r="E37" s="289" t="s">
        <v>258</v>
      </c>
      <c r="F37" s="286" t="s">
        <v>359</v>
      </c>
      <c r="G37" s="175">
        <f t="shared" si="1"/>
        <v>152968.6</v>
      </c>
      <c r="H37" s="23">
        <v>230745.60000000001</v>
      </c>
      <c r="I37" s="22">
        <v>-108000</v>
      </c>
      <c r="J37" s="23">
        <f t="shared" si="3"/>
        <v>122745.60000000001</v>
      </c>
      <c r="K37" s="23">
        <v>30223</v>
      </c>
      <c r="L37" s="22"/>
      <c r="M37" s="23"/>
      <c r="N37" s="23">
        <f>SUM(K37:L37)</f>
        <v>30223</v>
      </c>
    </row>
    <row r="38" spans="1:16" ht="22.5" x14ac:dyDescent="0.25">
      <c r="A38" s="95">
        <v>112152</v>
      </c>
      <c r="B38" s="96">
        <v>2152</v>
      </c>
      <c r="C38" s="19">
        <v>763</v>
      </c>
      <c r="D38" s="20" t="s">
        <v>43</v>
      </c>
      <c r="E38" s="291"/>
      <c r="F38" s="288"/>
      <c r="G38" s="175">
        <f t="shared" si="1"/>
        <v>49000</v>
      </c>
      <c r="H38" s="23">
        <v>49000</v>
      </c>
      <c r="I38" s="22"/>
      <c r="J38" s="23">
        <f t="shared" si="3"/>
        <v>49000</v>
      </c>
      <c r="K38" s="23"/>
      <c r="L38" s="22"/>
      <c r="M38" s="23"/>
      <c r="N38" s="23">
        <f t="shared" si="4"/>
        <v>0</v>
      </c>
    </row>
    <row r="39" spans="1:16" ht="22.5" x14ac:dyDescent="0.25">
      <c r="A39" s="296">
        <v>117693</v>
      </c>
      <c r="B39" s="299">
        <v>7693</v>
      </c>
      <c r="C39" s="302">
        <v>490</v>
      </c>
      <c r="D39" s="289" t="s">
        <v>183</v>
      </c>
      <c r="E39" s="25" t="s">
        <v>271</v>
      </c>
      <c r="F39" s="286" t="s">
        <v>272</v>
      </c>
      <c r="G39" s="175">
        <f t="shared" ref="G39:G40" si="5">SUM(J39+N39)</f>
        <v>247809.05</v>
      </c>
      <c r="H39" s="23">
        <v>497809.05</v>
      </c>
      <c r="I39" s="22">
        <v>-250000</v>
      </c>
      <c r="J39" s="23">
        <f t="shared" si="3"/>
        <v>247809.05</v>
      </c>
      <c r="K39" s="23"/>
      <c r="L39" s="22"/>
      <c r="M39" s="23"/>
      <c r="N39" s="23">
        <f t="shared" si="4"/>
        <v>0</v>
      </c>
    </row>
    <row r="40" spans="1:16" ht="22.5" x14ac:dyDescent="0.25">
      <c r="A40" s="297"/>
      <c r="B40" s="300"/>
      <c r="C40" s="303"/>
      <c r="D40" s="290"/>
      <c r="E40" s="25" t="s">
        <v>364</v>
      </c>
      <c r="F40" s="287"/>
      <c r="G40" s="175">
        <f t="shared" si="5"/>
        <v>22055.64</v>
      </c>
      <c r="H40" s="23">
        <v>22055.64</v>
      </c>
      <c r="I40" s="22"/>
      <c r="J40" s="23">
        <f t="shared" si="3"/>
        <v>22055.64</v>
      </c>
      <c r="K40" s="23"/>
      <c r="L40" s="22"/>
      <c r="M40" s="23"/>
      <c r="N40" s="23">
        <f t="shared" si="4"/>
        <v>0</v>
      </c>
    </row>
    <row r="41" spans="1:16" ht="22.5" x14ac:dyDescent="0.25">
      <c r="A41" s="298"/>
      <c r="B41" s="301"/>
      <c r="C41" s="304"/>
      <c r="D41" s="291"/>
      <c r="E41" s="25" t="s">
        <v>336</v>
      </c>
      <c r="F41" s="288"/>
      <c r="G41" s="175">
        <f t="shared" ref="G41:G69" si="6">SUM(J41+N41)</f>
        <v>116581.36</v>
      </c>
      <c r="H41" s="23">
        <v>116581.36</v>
      </c>
      <c r="I41" s="22"/>
      <c r="J41" s="23">
        <f t="shared" si="3"/>
        <v>116581.36</v>
      </c>
      <c r="K41" s="23"/>
      <c r="L41" s="22"/>
      <c r="M41" s="23"/>
      <c r="N41" s="23">
        <f t="shared" si="4"/>
        <v>0</v>
      </c>
    </row>
    <row r="42" spans="1:16" ht="33.75" x14ac:dyDescent="0.25">
      <c r="A42" s="9" t="s">
        <v>342</v>
      </c>
      <c r="B42" s="9" t="s">
        <v>340</v>
      </c>
      <c r="C42" s="9" t="s">
        <v>341</v>
      </c>
      <c r="D42" s="38" t="s">
        <v>337</v>
      </c>
      <c r="E42" s="292" t="s">
        <v>349</v>
      </c>
      <c r="F42" s="294" t="s">
        <v>350</v>
      </c>
      <c r="G42" s="175">
        <f t="shared" si="6"/>
        <v>300000</v>
      </c>
      <c r="H42" s="23">
        <v>300000</v>
      </c>
      <c r="I42" s="22"/>
      <c r="J42" s="23">
        <f t="shared" si="3"/>
        <v>300000</v>
      </c>
      <c r="K42" s="23"/>
      <c r="L42" s="22"/>
      <c r="M42" s="23"/>
      <c r="N42" s="23">
        <f t="shared" si="4"/>
        <v>0</v>
      </c>
    </row>
    <row r="43" spans="1:16" ht="45" x14ac:dyDescent="0.25">
      <c r="A43" s="65">
        <v>119800</v>
      </c>
      <c r="B43" s="66">
        <v>9800</v>
      </c>
      <c r="C43" s="69">
        <v>180</v>
      </c>
      <c r="D43" s="67" t="s">
        <v>338</v>
      </c>
      <c r="E43" s="293"/>
      <c r="F43" s="295"/>
      <c r="G43" s="175">
        <f t="shared" si="6"/>
        <v>400000</v>
      </c>
      <c r="H43" s="23">
        <v>250000</v>
      </c>
      <c r="I43" s="22"/>
      <c r="J43" s="23">
        <f t="shared" si="3"/>
        <v>250000</v>
      </c>
      <c r="K43" s="23">
        <v>150000</v>
      </c>
      <c r="L43" s="22"/>
      <c r="M43" s="23"/>
      <c r="N43" s="23">
        <f t="shared" si="4"/>
        <v>150000</v>
      </c>
    </row>
    <row r="44" spans="1:16" ht="45" x14ac:dyDescent="0.25">
      <c r="A44" s="65">
        <v>119800</v>
      </c>
      <c r="B44" s="66">
        <v>9800</v>
      </c>
      <c r="C44" s="69">
        <v>180</v>
      </c>
      <c r="D44" s="67" t="s">
        <v>338</v>
      </c>
      <c r="E44" s="20" t="s">
        <v>333</v>
      </c>
      <c r="F44" s="21" t="s">
        <v>374</v>
      </c>
      <c r="G44" s="175">
        <f t="shared" si="6"/>
        <v>500000</v>
      </c>
      <c r="H44" s="23">
        <v>500000</v>
      </c>
      <c r="I44" s="22"/>
      <c r="J44" s="23">
        <f t="shared" si="3"/>
        <v>500000</v>
      </c>
      <c r="K44" s="23"/>
      <c r="L44" s="22"/>
      <c r="M44" s="23"/>
      <c r="N44" s="23">
        <f t="shared" si="4"/>
        <v>0</v>
      </c>
    </row>
    <row r="45" spans="1:16" ht="45" x14ac:dyDescent="0.25">
      <c r="A45" s="65">
        <v>119800</v>
      </c>
      <c r="B45" s="66">
        <v>9800</v>
      </c>
      <c r="C45" s="69">
        <v>180</v>
      </c>
      <c r="D45" s="67" t="s">
        <v>338</v>
      </c>
      <c r="E45" s="71" t="s">
        <v>356</v>
      </c>
      <c r="F45" s="64" t="s">
        <v>386</v>
      </c>
      <c r="G45" s="175">
        <f t="shared" si="6"/>
        <v>500000</v>
      </c>
      <c r="H45" s="23"/>
      <c r="I45" s="22"/>
      <c r="J45" s="23">
        <f t="shared" si="3"/>
        <v>0</v>
      </c>
      <c r="K45" s="23">
        <v>500000</v>
      </c>
      <c r="L45" s="22"/>
      <c r="M45" s="23"/>
      <c r="N45" s="23">
        <f t="shared" si="4"/>
        <v>500000</v>
      </c>
      <c r="P45" s="16"/>
    </row>
    <row r="46" spans="1:16" ht="45" x14ac:dyDescent="0.25">
      <c r="A46" s="65">
        <v>119800</v>
      </c>
      <c r="B46" s="66">
        <v>9800</v>
      </c>
      <c r="C46" s="69">
        <v>180</v>
      </c>
      <c r="D46" s="67" t="s">
        <v>338</v>
      </c>
      <c r="E46" s="71" t="s">
        <v>388</v>
      </c>
      <c r="F46" s="64" t="s">
        <v>387</v>
      </c>
      <c r="G46" s="175">
        <f t="shared" si="6"/>
        <v>80000</v>
      </c>
      <c r="H46" s="23"/>
      <c r="I46" s="22"/>
      <c r="J46" s="23">
        <f t="shared" si="3"/>
        <v>0</v>
      </c>
      <c r="K46" s="23">
        <v>80000</v>
      </c>
      <c r="L46" s="22"/>
      <c r="M46" s="23"/>
      <c r="N46" s="23">
        <f t="shared" si="4"/>
        <v>80000</v>
      </c>
      <c r="P46" s="16"/>
    </row>
    <row r="47" spans="1:16" ht="45" x14ac:dyDescent="0.25">
      <c r="A47" s="65">
        <v>119800</v>
      </c>
      <c r="B47" s="66">
        <v>9800</v>
      </c>
      <c r="C47" s="69">
        <v>180</v>
      </c>
      <c r="D47" s="67" t="s">
        <v>338</v>
      </c>
      <c r="E47" s="71" t="s">
        <v>507</v>
      </c>
      <c r="F47" s="64" t="s">
        <v>508</v>
      </c>
      <c r="G47" s="175">
        <f t="shared" si="6"/>
        <v>300000</v>
      </c>
      <c r="H47" s="23">
        <v>300000</v>
      </c>
      <c r="I47" s="22"/>
      <c r="J47" s="23">
        <f t="shared" si="3"/>
        <v>300000</v>
      </c>
      <c r="K47" s="23"/>
      <c r="L47" s="22"/>
      <c r="M47" s="23"/>
      <c r="N47" s="23">
        <f t="shared" si="4"/>
        <v>0</v>
      </c>
      <c r="P47" s="16"/>
    </row>
    <row r="48" spans="1:16" ht="56.25" x14ac:dyDescent="0.25">
      <c r="A48" s="65">
        <v>119800</v>
      </c>
      <c r="B48" s="66">
        <v>9800</v>
      </c>
      <c r="C48" s="69">
        <v>180</v>
      </c>
      <c r="D48" s="67" t="s">
        <v>338</v>
      </c>
      <c r="E48" s="71" t="s">
        <v>509</v>
      </c>
      <c r="F48" s="64" t="s">
        <v>514</v>
      </c>
      <c r="G48" s="175">
        <f t="shared" si="6"/>
        <v>60000</v>
      </c>
      <c r="H48" s="23">
        <v>60000</v>
      </c>
      <c r="I48" s="22"/>
      <c r="J48" s="23">
        <f t="shared" si="3"/>
        <v>60000</v>
      </c>
      <c r="K48" s="23"/>
      <c r="L48" s="22"/>
      <c r="M48" s="23"/>
      <c r="N48" s="23">
        <f t="shared" si="4"/>
        <v>0</v>
      </c>
      <c r="P48" s="16"/>
    </row>
    <row r="49" spans="1:16" ht="56.25" x14ac:dyDescent="0.25">
      <c r="A49" s="95">
        <v>119800</v>
      </c>
      <c r="B49" s="96">
        <v>9800</v>
      </c>
      <c r="C49" s="196">
        <v>180</v>
      </c>
      <c r="D49" s="40" t="s">
        <v>338</v>
      </c>
      <c r="E49" s="40" t="s">
        <v>558</v>
      </c>
      <c r="F49" s="64" t="s">
        <v>545</v>
      </c>
      <c r="G49" s="175">
        <f t="shared" si="6"/>
        <v>80000</v>
      </c>
      <c r="H49" s="23">
        <v>20000</v>
      </c>
      <c r="I49" s="22"/>
      <c r="J49" s="23">
        <f t="shared" si="3"/>
        <v>20000</v>
      </c>
      <c r="K49" s="23">
        <v>60000</v>
      </c>
      <c r="L49" s="22"/>
      <c r="M49" s="23"/>
      <c r="N49" s="23">
        <f t="shared" si="4"/>
        <v>60000</v>
      </c>
      <c r="P49" s="16"/>
    </row>
    <row r="50" spans="1:16" ht="67.5" x14ac:dyDescent="0.25">
      <c r="A50" s="65">
        <v>119800</v>
      </c>
      <c r="B50" s="66">
        <v>9800</v>
      </c>
      <c r="C50" s="69">
        <v>180</v>
      </c>
      <c r="D50" s="40" t="s">
        <v>338</v>
      </c>
      <c r="E50" s="40" t="s">
        <v>352</v>
      </c>
      <c r="F50" s="64" t="s">
        <v>351</v>
      </c>
      <c r="G50" s="175">
        <f t="shared" si="6"/>
        <v>100000</v>
      </c>
      <c r="H50" s="23">
        <v>100000</v>
      </c>
      <c r="I50" s="22"/>
      <c r="J50" s="23">
        <f t="shared" si="3"/>
        <v>100000</v>
      </c>
      <c r="K50" s="23"/>
      <c r="L50" s="22"/>
      <c r="M50" s="23"/>
      <c r="N50" s="23">
        <f t="shared" si="4"/>
        <v>0</v>
      </c>
    </row>
    <row r="51" spans="1:16" x14ac:dyDescent="0.25">
      <c r="A51" s="98" t="s">
        <v>184</v>
      </c>
      <c r="B51" s="98"/>
      <c r="C51" s="28"/>
      <c r="D51" s="107" t="s">
        <v>21</v>
      </c>
      <c r="E51" s="29"/>
      <c r="F51" s="29"/>
      <c r="G51" s="175">
        <f t="shared" si="6"/>
        <v>8627659</v>
      </c>
      <c r="H51" s="22">
        <f t="shared" ref="H51:N51" si="7">SUM(H52:H64)</f>
        <v>2716711</v>
      </c>
      <c r="I51" s="22">
        <f t="shared" si="7"/>
        <v>-170000</v>
      </c>
      <c r="J51" s="22">
        <f t="shared" si="7"/>
        <v>2546711</v>
      </c>
      <c r="K51" s="22">
        <f t="shared" si="7"/>
        <v>6560948</v>
      </c>
      <c r="L51" s="22">
        <f t="shared" si="7"/>
        <v>-480000</v>
      </c>
      <c r="M51" s="22">
        <f t="shared" si="7"/>
        <v>-480000</v>
      </c>
      <c r="N51" s="22">
        <f t="shared" si="7"/>
        <v>6080948</v>
      </c>
    </row>
    <row r="52" spans="1:16" ht="33.75" x14ac:dyDescent="0.25">
      <c r="A52" s="9" t="s">
        <v>191</v>
      </c>
      <c r="B52" s="9">
        <v>1021</v>
      </c>
      <c r="C52" s="9" t="s">
        <v>192</v>
      </c>
      <c r="D52" s="105" t="s">
        <v>228</v>
      </c>
      <c r="E52" s="25" t="s">
        <v>258</v>
      </c>
      <c r="F52" s="21" t="s">
        <v>259</v>
      </c>
      <c r="G52" s="175">
        <f t="shared" si="6"/>
        <v>48000</v>
      </c>
      <c r="H52" s="23">
        <v>48000</v>
      </c>
      <c r="I52" s="22"/>
      <c r="J52" s="23">
        <f t="shared" ref="J52:J85" si="8">SUM(H52:I52)</f>
        <v>48000</v>
      </c>
      <c r="K52" s="23"/>
      <c r="L52" s="22"/>
      <c r="M52" s="23"/>
      <c r="N52" s="23">
        <f t="shared" si="4"/>
        <v>0</v>
      </c>
    </row>
    <row r="53" spans="1:16" ht="22.5" x14ac:dyDescent="0.25">
      <c r="A53" s="9" t="s">
        <v>188</v>
      </c>
      <c r="B53" s="9">
        <v>1010</v>
      </c>
      <c r="C53" s="9" t="s">
        <v>189</v>
      </c>
      <c r="D53" s="105" t="s">
        <v>190</v>
      </c>
      <c r="E53" s="286" t="s">
        <v>268</v>
      </c>
      <c r="F53" s="286" t="s">
        <v>375</v>
      </c>
      <c r="G53" s="175">
        <f t="shared" si="6"/>
        <v>220000</v>
      </c>
      <c r="H53" s="23">
        <v>190000</v>
      </c>
      <c r="I53" s="22"/>
      <c r="J53" s="23">
        <f t="shared" si="8"/>
        <v>190000</v>
      </c>
      <c r="K53" s="23">
        <v>30000</v>
      </c>
      <c r="L53" s="22"/>
      <c r="M53" s="23"/>
      <c r="N53" s="23">
        <f t="shared" si="4"/>
        <v>30000</v>
      </c>
    </row>
    <row r="54" spans="1:16" ht="33.75" x14ac:dyDescent="0.25">
      <c r="A54" s="9" t="s">
        <v>191</v>
      </c>
      <c r="B54" s="9">
        <v>1021</v>
      </c>
      <c r="C54" s="9" t="s">
        <v>192</v>
      </c>
      <c r="D54" s="105" t="s">
        <v>228</v>
      </c>
      <c r="E54" s="287"/>
      <c r="F54" s="287"/>
      <c r="G54" s="175">
        <f t="shared" si="6"/>
        <v>1431000</v>
      </c>
      <c r="H54" s="23">
        <v>564358</v>
      </c>
      <c r="I54" s="22"/>
      <c r="J54" s="23">
        <f t="shared" si="8"/>
        <v>564358</v>
      </c>
      <c r="K54" s="23">
        <v>866642</v>
      </c>
      <c r="L54" s="22"/>
      <c r="M54" s="23"/>
      <c r="N54" s="23">
        <f t="shared" si="4"/>
        <v>866642</v>
      </c>
    </row>
    <row r="55" spans="1:16" ht="33.75" x14ac:dyDescent="0.25">
      <c r="A55" s="12" t="s">
        <v>197</v>
      </c>
      <c r="B55" s="12">
        <v>1070</v>
      </c>
      <c r="C55" s="12" t="s">
        <v>198</v>
      </c>
      <c r="D55" s="79" t="s">
        <v>199</v>
      </c>
      <c r="E55" s="287"/>
      <c r="F55" s="287"/>
      <c r="G55" s="175">
        <f t="shared" si="6"/>
        <v>20000</v>
      </c>
      <c r="H55" s="23">
        <v>20000</v>
      </c>
      <c r="I55" s="22"/>
      <c r="J55" s="23">
        <f t="shared" si="8"/>
        <v>20000</v>
      </c>
      <c r="K55" s="23"/>
      <c r="L55" s="22"/>
      <c r="M55" s="23"/>
      <c r="N55" s="23">
        <f t="shared" si="4"/>
        <v>0</v>
      </c>
    </row>
    <row r="56" spans="1:16" x14ac:dyDescent="0.25">
      <c r="A56" s="70" t="s">
        <v>344</v>
      </c>
      <c r="B56" s="66">
        <v>9770</v>
      </c>
      <c r="C56" s="69">
        <v>180</v>
      </c>
      <c r="D56" s="67" t="s">
        <v>339</v>
      </c>
      <c r="E56" s="287"/>
      <c r="F56" s="287"/>
      <c r="G56" s="175">
        <f t="shared" si="6"/>
        <v>20000</v>
      </c>
      <c r="H56" s="23">
        <v>20000</v>
      </c>
      <c r="I56" s="22"/>
      <c r="J56" s="23">
        <f t="shared" si="8"/>
        <v>20000</v>
      </c>
      <c r="K56" s="23"/>
      <c r="L56" s="22"/>
      <c r="M56" s="23"/>
      <c r="N56" s="23">
        <f t="shared" si="4"/>
        <v>0</v>
      </c>
    </row>
    <row r="57" spans="1:16" x14ac:dyDescent="0.25">
      <c r="A57" s="12" t="s">
        <v>202</v>
      </c>
      <c r="B57" s="12">
        <v>1142</v>
      </c>
      <c r="C57" s="12" t="s">
        <v>158</v>
      </c>
      <c r="D57" s="79" t="s">
        <v>203</v>
      </c>
      <c r="E57" s="288"/>
      <c r="F57" s="288"/>
      <c r="G57" s="175">
        <f t="shared" si="6"/>
        <v>276000</v>
      </c>
      <c r="H57" s="23">
        <v>256000</v>
      </c>
      <c r="I57" s="22"/>
      <c r="J57" s="23">
        <f t="shared" si="8"/>
        <v>256000</v>
      </c>
      <c r="K57" s="23">
        <v>20000</v>
      </c>
      <c r="L57" s="22"/>
      <c r="M57" s="23"/>
      <c r="N57" s="23">
        <f t="shared" si="4"/>
        <v>20000</v>
      </c>
    </row>
    <row r="58" spans="1:16" ht="21" customHeight="1" x14ac:dyDescent="0.25">
      <c r="A58" s="9" t="s">
        <v>188</v>
      </c>
      <c r="B58" s="9">
        <v>1010</v>
      </c>
      <c r="C58" s="9" t="s">
        <v>189</v>
      </c>
      <c r="D58" s="105" t="s">
        <v>190</v>
      </c>
      <c r="E58" s="292" t="s">
        <v>349</v>
      </c>
      <c r="F58" s="286" t="s">
        <v>350</v>
      </c>
      <c r="G58" s="175">
        <f t="shared" si="6"/>
        <v>950000</v>
      </c>
      <c r="H58" s="23">
        <v>100000</v>
      </c>
      <c r="I58" s="22"/>
      <c r="J58" s="23">
        <f t="shared" si="8"/>
        <v>100000</v>
      </c>
      <c r="K58" s="23">
        <v>850000</v>
      </c>
      <c r="L58" s="22"/>
      <c r="M58" s="23"/>
      <c r="N58" s="23">
        <f t="shared" si="4"/>
        <v>850000</v>
      </c>
    </row>
    <row r="59" spans="1:16" ht="33.75" x14ac:dyDescent="0.25">
      <c r="A59" s="9" t="s">
        <v>191</v>
      </c>
      <c r="B59" s="9">
        <v>1021</v>
      </c>
      <c r="C59" s="9" t="s">
        <v>192</v>
      </c>
      <c r="D59" s="105" t="s">
        <v>228</v>
      </c>
      <c r="E59" s="314"/>
      <c r="F59" s="287"/>
      <c r="G59" s="175">
        <f t="shared" si="6"/>
        <v>1000000</v>
      </c>
      <c r="H59" s="23">
        <v>100000</v>
      </c>
      <c r="I59" s="22"/>
      <c r="J59" s="23">
        <f t="shared" si="8"/>
        <v>100000</v>
      </c>
      <c r="K59" s="23">
        <v>1450000</v>
      </c>
      <c r="L59" s="22">
        <f>-550000</f>
        <v>-550000</v>
      </c>
      <c r="M59" s="23">
        <f>-550000</f>
        <v>-550000</v>
      </c>
      <c r="N59" s="23">
        <f>SUM(K59:L59)</f>
        <v>900000</v>
      </c>
    </row>
    <row r="60" spans="1:16" x14ac:dyDescent="0.25">
      <c r="A60" s="70" t="s">
        <v>344</v>
      </c>
      <c r="B60" s="66">
        <v>9770</v>
      </c>
      <c r="C60" s="69">
        <v>180</v>
      </c>
      <c r="D60" s="67" t="s">
        <v>339</v>
      </c>
      <c r="E60" s="293"/>
      <c r="F60" s="288"/>
      <c r="G60" s="175">
        <f t="shared" si="6"/>
        <v>1744306</v>
      </c>
      <c r="H60" s="23"/>
      <c r="I60" s="22"/>
      <c r="J60" s="23">
        <f t="shared" si="8"/>
        <v>0</v>
      </c>
      <c r="K60" s="23">
        <v>1744306</v>
      </c>
      <c r="L60" s="22"/>
      <c r="M60" s="23"/>
      <c r="N60" s="23">
        <f t="shared" si="4"/>
        <v>1744306</v>
      </c>
    </row>
    <row r="61" spans="1:16" ht="33.75" x14ac:dyDescent="0.25">
      <c r="A61" s="65">
        <v>617640</v>
      </c>
      <c r="B61" s="66">
        <v>7640</v>
      </c>
      <c r="C61" s="27">
        <v>470</v>
      </c>
      <c r="D61" s="20" t="s">
        <v>249</v>
      </c>
      <c r="E61" s="109" t="s">
        <v>258</v>
      </c>
      <c r="F61" s="35" t="s">
        <v>359</v>
      </c>
      <c r="G61" s="175">
        <f t="shared" si="6"/>
        <v>1680000</v>
      </c>
      <c r="H61" s="23">
        <v>80000</v>
      </c>
      <c r="I61" s="22">
        <v>-70000</v>
      </c>
      <c r="J61" s="23">
        <f t="shared" si="8"/>
        <v>10000</v>
      </c>
      <c r="K61" s="23">
        <v>1600000</v>
      </c>
      <c r="L61" s="22">
        <v>70000</v>
      </c>
      <c r="M61" s="23">
        <v>70000</v>
      </c>
      <c r="N61" s="23">
        <f>SUM(K61:L61)</f>
        <v>1670000</v>
      </c>
    </row>
    <row r="62" spans="1:16" ht="33.75" x14ac:dyDescent="0.25">
      <c r="A62" s="97" t="s">
        <v>465</v>
      </c>
      <c r="B62" s="97">
        <v>7370</v>
      </c>
      <c r="C62" s="24">
        <v>490</v>
      </c>
      <c r="D62" s="20" t="s">
        <v>15</v>
      </c>
      <c r="E62" s="25" t="s">
        <v>18</v>
      </c>
      <c r="F62" s="21" t="s">
        <v>19</v>
      </c>
      <c r="G62" s="175">
        <f t="shared" si="6"/>
        <v>360055</v>
      </c>
      <c r="H62" s="23">
        <v>360055</v>
      </c>
      <c r="I62" s="22"/>
      <c r="J62" s="23">
        <f t="shared" si="8"/>
        <v>360055</v>
      </c>
      <c r="K62" s="23"/>
      <c r="L62" s="22"/>
      <c r="M62" s="23"/>
      <c r="N62" s="23">
        <f t="shared" si="4"/>
        <v>0</v>
      </c>
    </row>
    <row r="63" spans="1:16" ht="22.5" x14ac:dyDescent="0.25">
      <c r="A63" s="97" t="s">
        <v>511</v>
      </c>
      <c r="B63" s="97" t="s">
        <v>512</v>
      </c>
      <c r="C63" s="24" t="s">
        <v>181</v>
      </c>
      <c r="D63" s="20" t="s">
        <v>183</v>
      </c>
      <c r="E63" s="25" t="s">
        <v>271</v>
      </c>
      <c r="F63" s="21" t="s">
        <v>272</v>
      </c>
      <c r="G63" s="175">
        <f t="shared" si="6"/>
        <v>12298</v>
      </c>
      <c r="H63" s="23">
        <v>12298</v>
      </c>
      <c r="I63" s="22"/>
      <c r="J63" s="23">
        <f t="shared" si="8"/>
        <v>12298</v>
      </c>
      <c r="K63" s="23"/>
      <c r="L63" s="22"/>
      <c r="M63" s="23"/>
      <c r="N63" s="23">
        <f t="shared" si="4"/>
        <v>0</v>
      </c>
    </row>
    <row r="64" spans="1:16" ht="33.75" x14ac:dyDescent="0.25">
      <c r="A64" s="70" t="s">
        <v>202</v>
      </c>
      <c r="B64" s="96">
        <v>1142</v>
      </c>
      <c r="C64" s="19">
        <v>990</v>
      </c>
      <c r="D64" s="20" t="s">
        <v>203</v>
      </c>
      <c r="E64" s="25" t="s">
        <v>262</v>
      </c>
      <c r="F64" s="21" t="s">
        <v>376</v>
      </c>
      <c r="G64" s="175">
        <f t="shared" si="6"/>
        <v>866000</v>
      </c>
      <c r="H64" s="23">
        <v>966000</v>
      </c>
      <c r="I64" s="22">
        <v>-100000</v>
      </c>
      <c r="J64" s="23">
        <f t="shared" si="8"/>
        <v>866000</v>
      </c>
      <c r="K64" s="23"/>
      <c r="L64" s="22"/>
      <c r="M64" s="23"/>
      <c r="N64" s="23">
        <f t="shared" si="4"/>
        <v>0</v>
      </c>
    </row>
    <row r="65" spans="1:14" x14ac:dyDescent="0.25">
      <c r="A65" s="99" t="s">
        <v>204</v>
      </c>
      <c r="B65" s="98"/>
      <c r="C65" s="31"/>
      <c r="D65" s="102" t="s">
        <v>22</v>
      </c>
      <c r="E65" s="102"/>
      <c r="F65" s="32"/>
      <c r="G65" s="175">
        <f t="shared" si="6"/>
        <v>1925576</v>
      </c>
      <c r="H65" s="33">
        <f>SUM(H66:H69)</f>
        <v>1925576</v>
      </c>
      <c r="I65" s="33">
        <f t="shared" ref="I65:N65" si="9">SUM(I66:I69)</f>
        <v>0</v>
      </c>
      <c r="J65" s="33">
        <f t="shared" si="9"/>
        <v>1925576</v>
      </c>
      <c r="K65" s="33">
        <f t="shared" si="9"/>
        <v>0</v>
      </c>
      <c r="L65" s="33">
        <f t="shared" si="9"/>
        <v>0</v>
      </c>
      <c r="M65" s="33">
        <f t="shared" si="9"/>
        <v>0</v>
      </c>
      <c r="N65" s="33">
        <f t="shared" si="9"/>
        <v>0</v>
      </c>
    </row>
    <row r="66" spans="1:14" ht="45" x14ac:dyDescent="0.25">
      <c r="A66" s="95">
        <v>913112</v>
      </c>
      <c r="B66" s="96">
        <v>3112</v>
      </c>
      <c r="C66" s="26">
        <v>1040</v>
      </c>
      <c r="D66" s="20" t="s">
        <v>31</v>
      </c>
      <c r="E66" s="20" t="s">
        <v>39</v>
      </c>
      <c r="F66" s="21" t="s">
        <v>377</v>
      </c>
      <c r="G66" s="175">
        <f t="shared" si="6"/>
        <v>504580</v>
      </c>
      <c r="H66" s="23">
        <v>504580</v>
      </c>
      <c r="I66" s="22"/>
      <c r="J66" s="23">
        <f t="shared" si="8"/>
        <v>504580</v>
      </c>
      <c r="K66" s="23"/>
      <c r="L66" s="22"/>
      <c r="M66" s="23"/>
      <c r="N66" s="23">
        <f t="shared" si="4"/>
        <v>0</v>
      </c>
    </row>
    <row r="67" spans="1:14" ht="78.75" customHeight="1" x14ac:dyDescent="0.25">
      <c r="A67" s="95">
        <v>913112</v>
      </c>
      <c r="B67" s="96">
        <v>3112</v>
      </c>
      <c r="C67" s="26">
        <v>1040</v>
      </c>
      <c r="D67" s="20" t="s">
        <v>31</v>
      </c>
      <c r="E67" s="289" t="s">
        <v>36</v>
      </c>
      <c r="F67" s="286" t="s">
        <v>378</v>
      </c>
      <c r="G67" s="175">
        <f t="shared" si="6"/>
        <v>93000</v>
      </c>
      <c r="H67" s="23">
        <v>93000</v>
      </c>
      <c r="I67" s="22"/>
      <c r="J67" s="23">
        <f t="shared" si="8"/>
        <v>93000</v>
      </c>
      <c r="K67" s="23"/>
      <c r="L67" s="22"/>
      <c r="M67" s="23"/>
      <c r="N67" s="23">
        <f t="shared" si="4"/>
        <v>0</v>
      </c>
    </row>
    <row r="68" spans="1:14" x14ac:dyDescent="0.25">
      <c r="A68" s="95">
        <v>919770</v>
      </c>
      <c r="B68" s="96">
        <v>9770</v>
      </c>
      <c r="C68" s="69">
        <v>180</v>
      </c>
      <c r="D68" s="67" t="s">
        <v>339</v>
      </c>
      <c r="E68" s="291"/>
      <c r="F68" s="288"/>
      <c r="G68" s="175">
        <f t="shared" si="6"/>
        <v>384156</v>
      </c>
      <c r="H68" s="23">
        <v>384156</v>
      </c>
      <c r="I68" s="22"/>
      <c r="J68" s="23">
        <f t="shared" si="8"/>
        <v>384156</v>
      </c>
      <c r="K68" s="23"/>
      <c r="L68" s="22"/>
      <c r="M68" s="23"/>
      <c r="N68" s="23">
        <f t="shared" si="4"/>
        <v>0</v>
      </c>
    </row>
    <row r="69" spans="1:14" ht="45" x14ac:dyDescent="0.25">
      <c r="A69" s="95">
        <v>913133</v>
      </c>
      <c r="B69" s="96">
        <v>3133</v>
      </c>
      <c r="C69" s="26">
        <v>1040</v>
      </c>
      <c r="D69" s="20" t="s">
        <v>383</v>
      </c>
      <c r="E69" s="20" t="s">
        <v>41</v>
      </c>
      <c r="F69" s="21" t="s">
        <v>40</v>
      </c>
      <c r="G69" s="175">
        <f t="shared" si="6"/>
        <v>943840</v>
      </c>
      <c r="H69" s="23">
        <v>943840</v>
      </c>
      <c r="I69" s="22"/>
      <c r="J69" s="23">
        <f t="shared" si="8"/>
        <v>943840</v>
      </c>
      <c r="K69" s="23"/>
      <c r="L69" s="22"/>
      <c r="M69" s="23"/>
      <c r="N69" s="23">
        <f t="shared" si="4"/>
        <v>0</v>
      </c>
    </row>
    <row r="70" spans="1:14" x14ac:dyDescent="0.25">
      <c r="A70" s="98">
        <v>10</v>
      </c>
      <c r="B70" s="98"/>
      <c r="C70" s="28"/>
      <c r="D70" s="103" t="s">
        <v>23</v>
      </c>
      <c r="E70" s="103"/>
      <c r="F70" s="29"/>
      <c r="G70" s="175">
        <f>SUM(J70+N70)</f>
        <v>1229418</v>
      </c>
      <c r="H70" s="22">
        <f t="shared" ref="H70:N70" si="10">SUM(H71:H76)</f>
        <v>835900</v>
      </c>
      <c r="I70" s="22">
        <f t="shared" si="10"/>
        <v>0</v>
      </c>
      <c r="J70" s="22">
        <f t="shared" si="10"/>
        <v>835900</v>
      </c>
      <c r="K70" s="22">
        <f t="shared" si="10"/>
        <v>393518</v>
      </c>
      <c r="L70" s="22">
        <f t="shared" si="10"/>
        <v>0</v>
      </c>
      <c r="M70" s="22">
        <f t="shared" si="10"/>
        <v>0</v>
      </c>
      <c r="N70" s="22">
        <f t="shared" si="10"/>
        <v>393518</v>
      </c>
    </row>
    <row r="71" spans="1:14" x14ac:dyDescent="0.25">
      <c r="A71" s="12" t="s">
        <v>366</v>
      </c>
      <c r="B71" s="12">
        <v>4030</v>
      </c>
      <c r="C71" s="12" t="s">
        <v>209</v>
      </c>
      <c r="D71" s="71" t="s">
        <v>210</v>
      </c>
      <c r="E71" s="289" t="s">
        <v>268</v>
      </c>
      <c r="F71" s="286" t="s">
        <v>267</v>
      </c>
      <c r="G71" s="175">
        <f t="shared" ref="G71:G76" si="11">SUM(J71+N71)</f>
        <v>285000</v>
      </c>
      <c r="H71" s="23">
        <v>117000</v>
      </c>
      <c r="I71" s="22"/>
      <c r="J71" s="23">
        <f t="shared" si="8"/>
        <v>117000</v>
      </c>
      <c r="K71" s="23">
        <v>168000</v>
      </c>
      <c r="L71" s="22"/>
      <c r="M71" s="23"/>
      <c r="N71" s="23">
        <f t="shared" si="4"/>
        <v>168000</v>
      </c>
    </row>
    <row r="72" spans="1:14" ht="36" customHeight="1" x14ac:dyDescent="0.25">
      <c r="A72" s="9">
        <v>1014060</v>
      </c>
      <c r="B72" s="9">
        <v>4060</v>
      </c>
      <c r="C72" s="9" t="s">
        <v>212</v>
      </c>
      <c r="D72" s="71" t="s">
        <v>213</v>
      </c>
      <c r="E72" s="290"/>
      <c r="F72" s="287"/>
      <c r="G72" s="175">
        <f t="shared" si="11"/>
        <v>303518</v>
      </c>
      <c r="H72" s="23">
        <v>128000</v>
      </c>
      <c r="I72" s="22"/>
      <c r="J72" s="23">
        <f t="shared" si="8"/>
        <v>128000</v>
      </c>
      <c r="K72" s="23">
        <v>175518</v>
      </c>
      <c r="L72" s="22"/>
      <c r="M72" s="23"/>
      <c r="N72" s="23">
        <f t="shared" si="4"/>
        <v>175518</v>
      </c>
    </row>
    <row r="73" spans="1:14" ht="24.6" customHeight="1" x14ac:dyDescent="0.25">
      <c r="A73" s="12">
        <v>1011080</v>
      </c>
      <c r="B73" s="12">
        <v>1080</v>
      </c>
      <c r="C73" s="12" t="s">
        <v>198</v>
      </c>
      <c r="D73" s="79" t="s">
        <v>208</v>
      </c>
      <c r="E73" s="291"/>
      <c r="F73" s="288"/>
      <c r="G73" s="175">
        <f t="shared" si="11"/>
        <v>48000</v>
      </c>
      <c r="H73" s="23">
        <v>48000</v>
      </c>
      <c r="I73" s="22"/>
      <c r="J73" s="23">
        <f t="shared" si="8"/>
        <v>48000</v>
      </c>
      <c r="K73" s="22"/>
      <c r="L73" s="22"/>
      <c r="M73" s="22"/>
      <c r="N73" s="23">
        <f t="shared" si="4"/>
        <v>0</v>
      </c>
    </row>
    <row r="74" spans="1:14" ht="33.75" x14ac:dyDescent="0.25">
      <c r="A74" s="94">
        <v>1014082</v>
      </c>
      <c r="B74" s="96">
        <v>4082</v>
      </c>
      <c r="C74" s="19">
        <v>829</v>
      </c>
      <c r="D74" s="20" t="s">
        <v>216</v>
      </c>
      <c r="E74" s="20" t="s">
        <v>287</v>
      </c>
      <c r="F74" s="21" t="s">
        <v>261</v>
      </c>
      <c r="G74" s="175">
        <f t="shared" si="11"/>
        <v>400000</v>
      </c>
      <c r="H74" s="23">
        <v>400000</v>
      </c>
      <c r="I74" s="22"/>
      <c r="J74" s="23">
        <f t="shared" si="8"/>
        <v>400000</v>
      </c>
      <c r="K74" s="23"/>
      <c r="L74" s="22"/>
      <c r="M74" s="23"/>
      <c r="N74" s="23">
        <f t="shared" si="4"/>
        <v>0</v>
      </c>
    </row>
    <row r="75" spans="1:14" ht="22.5" x14ac:dyDescent="0.25">
      <c r="A75" s="97" t="s">
        <v>353</v>
      </c>
      <c r="B75" s="97">
        <v>7370</v>
      </c>
      <c r="C75" s="24">
        <v>490</v>
      </c>
      <c r="D75" s="20" t="s">
        <v>15</v>
      </c>
      <c r="E75" s="25" t="s">
        <v>395</v>
      </c>
      <c r="F75" s="21" t="s">
        <v>379</v>
      </c>
      <c r="G75" s="175">
        <f t="shared" si="11"/>
        <v>99900</v>
      </c>
      <c r="H75" s="23">
        <v>99900</v>
      </c>
      <c r="I75" s="22"/>
      <c r="J75" s="23">
        <f t="shared" si="8"/>
        <v>99900</v>
      </c>
      <c r="K75" s="23"/>
      <c r="L75" s="22"/>
      <c r="M75" s="23"/>
      <c r="N75" s="23">
        <f t="shared" si="4"/>
        <v>0</v>
      </c>
    </row>
    <row r="76" spans="1:14" ht="56.25" x14ac:dyDescent="0.25">
      <c r="A76" s="97" t="s">
        <v>353</v>
      </c>
      <c r="B76" s="97">
        <v>7370</v>
      </c>
      <c r="C76" s="24">
        <v>490</v>
      </c>
      <c r="D76" s="20" t="s">
        <v>15</v>
      </c>
      <c r="E76" s="25" t="s">
        <v>354</v>
      </c>
      <c r="F76" s="21" t="s">
        <v>379</v>
      </c>
      <c r="G76" s="175">
        <f t="shared" si="11"/>
        <v>93000</v>
      </c>
      <c r="H76" s="23">
        <v>43000</v>
      </c>
      <c r="I76" s="22"/>
      <c r="J76" s="23">
        <f t="shared" si="8"/>
        <v>43000</v>
      </c>
      <c r="K76" s="23">
        <v>50000</v>
      </c>
      <c r="L76" s="22"/>
      <c r="M76" s="23"/>
      <c r="N76" s="23">
        <f t="shared" si="4"/>
        <v>50000</v>
      </c>
    </row>
    <row r="77" spans="1:14" ht="17.45" customHeight="1" x14ac:dyDescent="0.25">
      <c r="A77" s="98">
        <v>11</v>
      </c>
      <c r="B77" s="98"/>
      <c r="C77" s="28"/>
      <c r="D77" s="103" t="s">
        <v>331</v>
      </c>
      <c r="E77" s="103"/>
      <c r="F77" s="25"/>
      <c r="G77" s="175">
        <f t="shared" si="1"/>
        <v>5436474</v>
      </c>
      <c r="H77" s="22">
        <f>SUM(H78:H85)</f>
        <v>4794474</v>
      </c>
      <c r="I77" s="22">
        <f t="shared" ref="I77:N77" si="12">SUM(I78:I85)</f>
        <v>32000</v>
      </c>
      <c r="J77" s="22">
        <f t="shared" si="12"/>
        <v>4826474</v>
      </c>
      <c r="K77" s="22">
        <f t="shared" si="12"/>
        <v>610000</v>
      </c>
      <c r="L77" s="22">
        <f t="shared" si="12"/>
        <v>0</v>
      </c>
      <c r="M77" s="22">
        <f t="shared" si="12"/>
        <v>0</v>
      </c>
      <c r="N77" s="22">
        <f t="shared" si="12"/>
        <v>610000</v>
      </c>
    </row>
    <row r="78" spans="1:14" ht="45" x14ac:dyDescent="0.25">
      <c r="A78" s="94">
        <v>1113133</v>
      </c>
      <c r="B78" s="96">
        <v>3133</v>
      </c>
      <c r="C78" s="26">
        <v>1040</v>
      </c>
      <c r="D78" s="20" t="s">
        <v>383</v>
      </c>
      <c r="E78" s="20" t="s">
        <v>37</v>
      </c>
      <c r="F78" s="21" t="s">
        <v>38</v>
      </c>
      <c r="G78" s="175">
        <f t="shared" si="1"/>
        <v>500850</v>
      </c>
      <c r="H78" s="23">
        <v>500850</v>
      </c>
      <c r="I78" s="22"/>
      <c r="J78" s="23">
        <f t="shared" si="8"/>
        <v>500850</v>
      </c>
      <c r="K78" s="23"/>
      <c r="L78" s="22"/>
      <c r="M78" s="23"/>
      <c r="N78" s="23">
        <f t="shared" si="4"/>
        <v>0</v>
      </c>
    </row>
    <row r="79" spans="1:14" ht="45" x14ac:dyDescent="0.25">
      <c r="A79" s="94">
        <v>1113133</v>
      </c>
      <c r="B79" s="96">
        <v>3133</v>
      </c>
      <c r="C79" s="26">
        <v>1040</v>
      </c>
      <c r="D79" s="20" t="s">
        <v>383</v>
      </c>
      <c r="E79" s="289" t="s">
        <v>268</v>
      </c>
      <c r="F79" s="286" t="s">
        <v>267</v>
      </c>
      <c r="G79" s="175">
        <f t="shared" si="1"/>
        <v>20000</v>
      </c>
      <c r="H79" s="23">
        <v>20000</v>
      </c>
      <c r="I79" s="22"/>
      <c r="J79" s="23">
        <f t="shared" si="8"/>
        <v>20000</v>
      </c>
      <c r="K79" s="23"/>
      <c r="L79" s="22"/>
      <c r="M79" s="23"/>
      <c r="N79" s="23">
        <f t="shared" si="4"/>
        <v>0</v>
      </c>
    </row>
    <row r="80" spans="1:14" ht="45" x14ac:dyDescent="0.25">
      <c r="A80" s="12">
        <v>1115031</v>
      </c>
      <c r="B80" s="12">
        <v>5031</v>
      </c>
      <c r="C80" s="12" t="s">
        <v>217</v>
      </c>
      <c r="D80" s="71" t="s">
        <v>334</v>
      </c>
      <c r="E80" s="290"/>
      <c r="F80" s="287"/>
      <c r="G80" s="175">
        <f t="shared" si="1"/>
        <v>945000</v>
      </c>
      <c r="H80" s="23">
        <v>335000</v>
      </c>
      <c r="I80" s="22"/>
      <c r="J80" s="23">
        <f t="shared" si="8"/>
        <v>335000</v>
      </c>
      <c r="K80" s="23">
        <v>610000</v>
      </c>
      <c r="L80" s="22"/>
      <c r="M80" s="23"/>
      <c r="N80" s="23">
        <f t="shared" ref="N80:N130" si="13">SUM(K80:L80)</f>
        <v>610000</v>
      </c>
    </row>
    <row r="81" spans="1:14" ht="45" x14ac:dyDescent="0.25">
      <c r="A81" s="94">
        <v>1115061</v>
      </c>
      <c r="B81" s="96">
        <v>5061</v>
      </c>
      <c r="C81" s="19">
        <v>810</v>
      </c>
      <c r="D81" s="20" t="s">
        <v>32</v>
      </c>
      <c r="E81" s="291"/>
      <c r="F81" s="288"/>
      <c r="G81" s="175">
        <f t="shared" si="1"/>
        <v>233000</v>
      </c>
      <c r="H81" s="23">
        <v>233000</v>
      </c>
      <c r="I81" s="22"/>
      <c r="J81" s="23">
        <f t="shared" si="8"/>
        <v>233000</v>
      </c>
      <c r="K81" s="23"/>
      <c r="L81" s="22"/>
      <c r="M81" s="23"/>
      <c r="N81" s="23">
        <f t="shared" si="13"/>
        <v>0</v>
      </c>
    </row>
    <row r="82" spans="1:14" ht="45" x14ac:dyDescent="0.25">
      <c r="A82" s="94">
        <v>1115061</v>
      </c>
      <c r="B82" s="96">
        <v>5061</v>
      </c>
      <c r="C82" s="19">
        <v>810</v>
      </c>
      <c r="D82" s="20" t="s">
        <v>32</v>
      </c>
      <c r="E82" s="289" t="s">
        <v>286</v>
      </c>
      <c r="F82" s="289" t="s">
        <v>34</v>
      </c>
      <c r="G82" s="175">
        <f t="shared" si="1"/>
        <v>1263000</v>
      </c>
      <c r="H82" s="23">
        <v>1231000</v>
      </c>
      <c r="I82" s="22">
        <v>32000</v>
      </c>
      <c r="J82" s="23">
        <f t="shared" si="8"/>
        <v>1263000</v>
      </c>
      <c r="K82" s="23"/>
      <c r="L82" s="22"/>
      <c r="M82" s="23"/>
      <c r="N82" s="23">
        <f t="shared" si="13"/>
        <v>0</v>
      </c>
    </row>
    <row r="83" spans="1:14" ht="33.75" x14ac:dyDescent="0.25">
      <c r="A83" s="12" t="s">
        <v>392</v>
      </c>
      <c r="B83" s="66">
        <v>5049</v>
      </c>
      <c r="C83" s="69">
        <v>810</v>
      </c>
      <c r="D83" s="67" t="s">
        <v>393</v>
      </c>
      <c r="E83" s="291"/>
      <c r="F83" s="291"/>
      <c r="G83" s="175">
        <f t="shared" si="1"/>
        <v>23424</v>
      </c>
      <c r="H83" s="23">
        <v>23424</v>
      </c>
      <c r="I83" s="22"/>
      <c r="J83" s="23">
        <f t="shared" si="8"/>
        <v>23424</v>
      </c>
      <c r="K83" s="23"/>
      <c r="L83" s="22"/>
      <c r="M83" s="23"/>
      <c r="N83" s="23">
        <f t="shared" si="13"/>
        <v>0</v>
      </c>
    </row>
    <row r="84" spans="1:14" ht="33.75" x14ac:dyDescent="0.25">
      <c r="A84" s="12" t="s">
        <v>556</v>
      </c>
      <c r="B84" s="66">
        <v>7350</v>
      </c>
      <c r="C84" s="19">
        <v>443</v>
      </c>
      <c r="D84" s="104" t="s">
        <v>183</v>
      </c>
      <c r="E84" s="25" t="s">
        <v>51</v>
      </c>
      <c r="F84" s="21" t="s">
        <v>52</v>
      </c>
      <c r="G84" s="175">
        <f t="shared" si="1"/>
        <v>140000</v>
      </c>
      <c r="H84" s="23">
        <v>140000</v>
      </c>
      <c r="I84" s="22"/>
      <c r="J84" s="23">
        <f t="shared" si="8"/>
        <v>140000</v>
      </c>
      <c r="K84" s="23"/>
      <c r="L84" s="22"/>
      <c r="M84" s="23"/>
      <c r="N84" s="23">
        <f t="shared" si="13"/>
        <v>0</v>
      </c>
    </row>
    <row r="85" spans="1:14" ht="40.15" customHeight="1" x14ac:dyDescent="0.25">
      <c r="A85" s="94">
        <v>1115062</v>
      </c>
      <c r="B85" s="96">
        <v>5062</v>
      </c>
      <c r="C85" s="19">
        <v>810</v>
      </c>
      <c r="D85" s="20" t="s">
        <v>33</v>
      </c>
      <c r="E85" s="20" t="s">
        <v>256</v>
      </c>
      <c r="F85" s="21" t="s">
        <v>257</v>
      </c>
      <c r="G85" s="175">
        <f t="shared" si="1"/>
        <v>2311200</v>
      </c>
      <c r="H85" s="23">
        <v>2311200</v>
      </c>
      <c r="I85" s="22"/>
      <c r="J85" s="23">
        <f t="shared" si="8"/>
        <v>2311200</v>
      </c>
      <c r="K85" s="23"/>
      <c r="L85" s="22"/>
      <c r="M85" s="23"/>
      <c r="N85" s="23">
        <f t="shared" si="13"/>
        <v>0</v>
      </c>
    </row>
    <row r="86" spans="1:14" ht="25.15" customHeight="1" x14ac:dyDescent="0.25">
      <c r="A86" s="98">
        <v>12</v>
      </c>
      <c r="B86" s="98"/>
      <c r="C86" s="28"/>
      <c r="D86" s="103" t="s">
        <v>332</v>
      </c>
      <c r="E86" s="103"/>
      <c r="F86" s="29"/>
      <c r="G86" s="175">
        <f t="shared" si="1"/>
        <v>90126817.950000003</v>
      </c>
      <c r="H86" s="22">
        <f t="shared" ref="H86:K86" si="14">SUM(H87:H118)</f>
        <v>26658679.460000001</v>
      </c>
      <c r="I86" s="22">
        <f t="shared" si="14"/>
        <v>0</v>
      </c>
      <c r="J86" s="22">
        <f t="shared" si="14"/>
        <v>26658679.460000001</v>
      </c>
      <c r="K86" s="22">
        <f t="shared" si="14"/>
        <v>63468138.490000002</v>
      </c>
      <c r="L86" s="22">
        <f>SUM(L87:L116)</f>
        <v>0</v>
      </c>
      <c r="M86" s="22">
        <f>SUM(M87:M116)</f>
        <v>0</v>
      </c>
      <c r="N86" s="22">
        <f>SUM(N87:N116)</f>
        <v>63468138.490000002</v>
      </c>
    </row>
    <row r="87" spans="1:14" ht="22.9" customHeight="1" x14ac:dyDescent="0.25">
      <c r="A87" s="68">
        <v>1216013</v>
      </c>
      <c r="B87" s="69">
        <v>6013</v>
      </c>
      <c r="C87" s="27">
        <v>620</v>
      </c>
      <c r="D87" s="20" t="s">
        <v>254</v>
      </c>
      <c r="E87" s="289" t="s">
        <v>266</v>
      </c>
      <c r="F87" s="286" t="s">
        <v>255</v>
      </c>
      <c r="G87" s="175">
        <f t="shared" si="1"/>
        <v>12349686</v>
      </c>
      <c r="H87" s="183">
        <v>10721651.51</v>
      </c>
      <c r="I87" s="184"/>
      <c r="J87" s="23">
        <f t="shared" ref="J87:J130" si="15">SUM(H87:I87)</f>
        <v>10721651.51</v>
      </c>
      <c r="K87" s="183">
        <v>1628034.49</v>
      </c>
      <c r="L87" s="184"/>
      <c r="M87" s="183"/>
      <c r="N87" s="23">
        <f t="shared" si="13"/>
        <v>1628034.49</v>
      </c>
    </row>
    <row r="88" spans="1:14" ht="22.5" x14ac:dyDescent="0.25">
      <c r="A88" s="68">
        <v>1216040</v>
      </c>
      <c r="B88" s="69">
        <v>6040</v>
      </c>
      <c r="C88" s="27">
        <v>620</v>
      </c>
      <c r="D88" s="20" t="s">
        <v>279</v>
      </c>
      <c r="E88" s="291"/>
      <c r="F88" s="288"/>
      <c r="G88" s="175">
        <f t="shared" si="1"/>
        <v>1695000</v>
      </c>
      <c r="H88" s="183">
        <v>1695000</v>
      </c>
      <c r="I88" s="184"/>
      <c r="J88" s="23">
        <f t="shared" si="15"/>
        <v>1695000</v>
      </c>
      <c r="K88" s="183"/>
      <c r="L88" s="184"/>
      <c r="M88" s="183"/>
      <c r="N88" s="23">
        <f t="shared" si="13"/>
        <v>0</v>
      </c>
    </row>
    <row r="89" spans="1:14" ht="22.5" x14ac:dyDescent="0.25">
      <c r="A89" s="95">
        <v>1217693</v>
      </c>
      <c r="B89" s="96">
        <v>7693</v>
      </c>
      <c r="C89" s="19">
        <v>490</v>
      </c>
      <c r="D89" s="20" t="s">
        <v>183</v>
      </c>
      <c r="E89" s="25" t="s">
        <v>271</v>
      </c>
      <c r="F89" s="21" t="s">
        <v>272</v>
      </c>
      <c r="G89" s="175">
        <f t="shared" si="1"/>
        <v>103027.95</v>
      </c>
      <c r="H89" s="183">
        <v>103027.95</v>
      </c>
      <c r="I89" s="184"/>
      <c r="J89" s="23">
        <f t="shared" si="15"/>
        <v>103027.95</v>
      </c>
      <c r="K89" s="183"/>
      <c r="L89" s="184"/>
      <c r="M89" s="183"/>
      <c r="N89" s="23">
        <f t="shared" si="13"/>
        <v>0</v>
      </c>
    </row>
    <row r="90" spans="1:14" ht="45" x14ac:dyDescent="0.25">
      <c r="A90" s="94">
        <v>1217670</v>
      </c>
      <c r="B90" s="96">
        <v>7670</v>
      </c>
      <c r="C90" s="19">
        <v>490</v>
      </c>
      <c r="D90" s="20" t="s">
        <v>280</v>
      </c>
      <c r="E90" s="34" t="s">
        <v>281</v>
      </c>
      <c r="F90" s="35" t="s">
        <v>255</v>
      </c>
      <c r="G90" s="175">
        <f t="shared" si="1"/>
        <v>12750000</v>
      </c>
      <c r="H90" s="183"/>
      <c r="I90" s="184"/>
      <c r="J90" s="23">
        <f t="shared" si="15"/>
        <v>0</v>
      </c>
      <c r="K90" s="183">
        <v>12750000</v>
      </c>
      <c r="L90" s="184"/>
      <c r="M90" s="183"/>
      <c r="N90" s="23">
        <f t="shared" si="13"/>
        <v>12750000</v>
      </c>
    </row>
    <row r="91" spans="1:14" ht="90" x14ac:dyDescent="0.25">
      <c r="A91" s="94">
        <v>1216071</v>
      </c>
      <c r="B91" s="96">
        <v>6071</v>
      </c>
      <c r="C91" s="19">
        <v>640</v>
      </c>
      <c r="D91" s="20" t="s">
        <v>53</v>
      </c>
      <c r="E91" s="20" t="s">
        <v>54</v>
      </c>
      <c r="F91" s="21" t="s">
        <v>55</v>
      </c>
      <c r="G91" s="175">
        <f t="shared" si="1"/>
        <v>4870000</v>
      </c>
      <c r="H91" s="23">
        <v>4870000</v>
      </c>
      <c r="I91" s="22"/>
      <c r="J91" s="23">
        <f t="shared" si="15"/>
        <v>4870000</v>
      </c>
      <c r="K91" s="23"/>
      <c r="L91" s="22"/>
      <c r="M91" s="23"/>
      <c r="N91" s="23">
        <f t="shared" si="13"/>
        <v>0</v>
      </c>
    </row>
    <row r="92" spans="1:14" ht="33.75" x14ac:dyDescent="0.25">
      <c r="A92" s="37">
        <v>1211021</v>
      </c>
      <c r="B92" s="37">
        <v>1021</v>
      </c>
      <c r="C92" s="37">
        <v>921</v>
      </c>
      <c r="D92" s="38" t="s">
        <v>228</v>
      </c>
      <c r="E92" s="20" t="s">
        <v>258</v>
      </c>
      <c r="F92" s="21" t="s">
        <v>290</v>
      </c>
      <c r="G92" s="175">
        <f t="shared" si="1"/>
        <v>40120460</v>
      </c>
      <c r="H92" s="23"/>
      <c r="I92" s="22"/>
      <c r="J92" s="23">
        <f t="shared" si="15"/>
        <v>0</v>
      </c>
      <c r="K92" s="23">
        <v>40120460</v>
      </c>
      <c r="L92" s="22"/>
      <c r="M92" s="23"/>
      <c r="N92" s="23">
        <f t="shared" si="13"/>
        <v>40120460</v>
      </c>
    </row>
    <row r="93" spans="1:14" ht="33.75" x14ac:dyDescent="0.25">
      <c r="A93" s="37">
        <v>1211021</v>
      </c>
      <c r="B93" s="37">
        <v>1021</v>
      </c>
      <c r="C93" s="37">
        <v>921</v>
      </c>
      <c r="D93" s="38" t="s">
        <v>228</v>
      </c>
      <c r="E93" s="294" t="s">
        <v>349</v>
      </c>
      <c r="F93" s="286" t="s">
        <v>350</v>
      </c>
      <c r="G93" s="175">
        <f t="shared" si="1"/>
        <v>200000</v>
      </c>
      <c r="H93" s="23">
        <v>200000</v>
      </c>
      <c r="I93" s="22"/>
      <c r="J93" s="23">
        <f t="shared" si="15"/>
        <v>200000</v>
      </c>
      <c r="K93" s="23"/>
      <c r="L93" s="22"/>
      <c r="M93" s="23"/>
      <c r="N93" s="23">
        <f t="shared" si="13"/>
        <v>0</v>
      </c>
    </row>
    <row r="94" spans="1:14" ht="22.5" x14ac:dyDescent="0.25">
      <c r="A94" s="9" t="s">
        <v>343</v>
      </c>
      <c r="B94" s="9">
        <v>2152</v>
      </c>
      <c r="C94" s="9" t="s">
        <v>168</v>
      </c>
      <c r="D94" s="71" t="s">
        <v>169</v>
      </c>
      <c r="E94" s="307"/>
      <c r="F94" s="287"/>
      <c r="G94" s="175">
        <f t="shared" si="1"/>
        <v>500000</v>
      </c>
      <c r="H94" s="23"/>
      <c r="I94" s="22"/>
      <c r="J94" s="23">
        <f t="shared" si="15"/>
        <v>0</v>
      </c>
      <c r="K94" s="23">
        <v>500000</v>
      </c>
      <c r="L94" s="22"/>
      <c r="M94" s="23"/>
      <c r="N94" s="23">
        <f t="shared" si="13"/>
        <v>500000</v>
      </c>
    </row>
    <row r="95" spans="1:14" ht="22.5" x14ac:dyDescent="0.25">
      <c r="A95" s="12">
        <v>1216090</v>
      </c>
      <c r="B95" s="12">
        <v>6090</v>
      </c>
      <c r="C95" s="12" t="s">
        <v>218</v>
      </c>
      <c r="D95" s="105" t="s">
        <v>219</v>
      </c>
      <c r="E95" s="307"/>
      <c r="F95" s="287"/>
      <c r="G95" s="175">
        <f t="shared" si="1"/>
        <v>600000</v>
      </c>
      <c r="H95" s="23"/>
      <c r="I95" s="22"/>
      <c r="J95" s="23">
        <f t="shared" si="15"/>
        <v>0</v>
      </c>
      <c r="K95" s="23">
        <v>600000</v>
      </c>
      <c r="L95" s="22"/>
      <c r="M95" s="23"/>
      <c r="N95" s="23">
        <f t="shared" si="13"/>
        <v>600000</v>
      </c>
    </row>
    <row r="96" spans="1:14" x14ac:dyDescent="0.25">
      <c r="A96" s="70" t="s">
        <v>345</v>
      </c>
      <c r="B96" s="66">
        <v>9770</v>
      </c>
      <c r="C96" s="69">
        <v>180</v>
      </c>
      <c r="D96" s="67" t="s">
        <v>339</v>
      </c>
      <c r="E96" s="295"/>
      <c r="F96" s="288"/>
      <c r="G96" s="175">
        <f t="shared" si="1"/>
        <v>705694</v>
      </c>
      <c r="H96" s="23"/>
      <c r="I96" s="22"/>
      <c r="J96" s="23">
        <f t="shared" si="15"/>
        <v>0</v>
      </c>
      <c r="K96" s="23">
        <v>705694</v>
      </c>
      <c r="L96" s="22"/>
      <c r="M96" s="23"/>
      <c r="N96" s="23">
        <f t="shared" si="13"/>
        <v>705694</v>
      </c>
    </row>
    <row r="97" spans="1:14" ht="67.5" x14ac:dyDescent="0.25">
      <c r="A97" s="70" t="s">
        <v>276</v>
      </c>
      <c r="B97" s="70" t="s">
        <v>150</v>
      </c>
      <c r="C97" s="30" t="s">
        <v>151</v>
      </c>
      <c r="D97" s="20" t="s">
        <v>152</v>
      </c>
      <c r="E97" s="286" t="s">
        <v>268</v>
      </c>
      <c r="F97" s="287"/>
      <c r="G97" s="175">
        <f t="shared" si="1"/>
        <v>70000</v>
      </c>
      <c r="H97" s="23">
        <v>70000</v>
      </c>
      <c r="I97" s="22"/>
      <c r="J97" s="23">
        <f t="shared" si="15"/>
        <v>70000</v>
      </c>
      <c r="K97" s="23"/>
      <c r="L97" s="22"/>
      <c r="M97" s="23"/>
      <c r="N97" s="23">
        <f t="shared" si="13"/>
        <v>0</v>
      </c>
    </row>
    <row r="98" spans="1:14" ht="22.5" x14ac:dyDescent="0.25">
      <c r="A98" s="70" t="s">
        <v>277</v>
      </c>
      <c r="B98" s="97">
        <v>1010</v>
      </c>
      <c r="C98" s="24" t="s">
        <v>189</v>
      </c>
      <c r="D98" s="20" t="s">
        <v>190</v>
      </c>
      <c r="E98" s="287"/>
      <c r="F98" s="287"/>
      <c r="G98" s="175">
        <f t="shared" si="1"/>
        <v>150000</v>
      </c>
      <c r="H98" s="23">
        <v>150000</v>
      </c>
      <c r="I98" s="22"/>
      <c r="J98" s="23">
        <f t="shared" si="15"/>
        <v>150000</v>
      </c>
      <c r="K98" s="23"/>
      <c r="L98" s="22"/>
      <c r="M98" s="23"/>
      <c r="N98" s="23">
        <f t="shared" si="13"/>
        <v>0</v>
      </c>
    </row>
    <row r="99" spans="1:14" ht="33.75" x14ac:dyDescent="0.25">
      <c r="A99" s="37">
        <v>1211021</v>
      </c>
      <c r="B99" s="37">
        <v>1021</v>
      </c>
      <c r="C99" s="37">
        <v>921</v>
      </c>
      <c r="D99" s="38" t="s">
        <v>228</v>
      </c>
      <c r="E99" s="287"/>
      <c r="F99" s="287"/>
      <c r="G99" s="175">
        <f t="shared" si="1"/>
        <v>150000</v>
      </c>
      <c r="H99" s="23"/>
      <c r="I99" s="22"/>
      <c r="J99" s="23">
        <f t="shared" si="15"/>
        <v>0</v>
      </c>
      <c r="K99" s="23">
        <v>150000</v>
      </c>
      <c r="L99" s="22"/>
      <c r="M99" s="23"/>
      <c r="N99" s="23">
        <f t="shared" si="13"/>
        <v>150000</v>
      </c>
    </row>
    <row r="100" spans="1:14" ht="22.5" x14ac:dyDescent="0.25">
      <c r="A100" s="12" t="s">
        <v>285</v>
      </c>
      <c r="B100" s="12">
        <v>1080</v>
      </c>
      <c r="C100" s="12" t="s">
        <v>198</v>
      </c>
      <c r="D100" s="71" t="s">
        <v>208</v>
      </c>
      <c r="E100" s="287"/>
      <c r="F100" s="287"/>
      <c r="G100" s="175">
        <f t="shared" si="1"/>
        <v>101000</v>
      </c>
      <c r="H100" s="23">
        <v>101000</v>
      </c>
      <c r="I100" s="22"/>
      <c r="J100" s="23">
        <f t="shared" si="15"/>
        <v>101000</v>
      </c>
      <c r="K100" s="23"/>
      <c r="L100" s="22"/>
      <c r="M100" s="23"/>
      <c r="N100" s="23">
        <f t="shared" si="13"/>
        <v>0</v>
      </c>
    </row>
    <row r="101" spans="1:14" x14ac:dyDescent="0.25">
      <c r="A101" s="12" t="s">
        <v>380</v>
      </c>
      <c r="B101" s="12">
        <v>4030</v>
      </c>
      <c r="C101" s="12" t="s">
        <v>209</v>
      </c>
      <c r="D101" s="71" t="s">
        <v>210</v>
      </c>
      <c r="E101" s="287"/>
      <c r="F101" s="287"/>
      <c r="G101" s="175">
        <f t="shared" si="1"/>
        <v>220000</v>
      </c>
      <c r="H101" s="23">
        <v>150000</v>
      </c>
      <c r="I101" s="22"/>
      <c r="J101" s="23">
        <f t="shared" si="15"/>
        <v>150000</v>
      </c>
      <c r="K101" s="23">
        <v>70000</v>
      </c>
      <c r="L101" s="22"/>
      <c r="M101" s="23"/>
      <c r="N101" s="23">
        <f t="shared" si="13"/>
        <v>70000</v>
      </c>
    </row>
    <row r="102" spans="1:14" ht="33.75" x14ac:dyDescent="0.25">
      <c r="A102" s="97" t="s">
        <v>284</v>
      </c>
      <c r="B102" s="97">
        <v>4060</v>
      </c>
      <c r="C102" s="24" t="s">
        <v>212</v>
      </c>
      <c r="D102" s="20" t="s">
        <v>213</v>
      </c>
      <c r="E102" s="287"/>
      <c r="F102" s="287"/>
      <c r="G102" s="175">
        <f t="shared" si="1"/>
        <v>50000</v>
      </c>
      <c r="H102" s="23"/>
      <c r="I102" s="22"/>
      <c r="J102" s="23">
        <f t="shared" si="15"/>
        <v>0</v>
      </c>
      <c r="K102" s="23">
        <v>50000</v>
      </c>
      <c r="L102" s="22"/>
      <c r="M102" s="23"/>
      <c r="N102" s="23">
        <f t="shared" si="13"/>
        <v>50000</v>
      </c>
    </row>
    <row r="103" spans="1:14" ht="45" x14ac:dyDescent="0.25">
      <c r="A103" s="70" t="s">
        <v>278</v>
      </c>
      <c r="B103" s="70">
        <v>5031</v>
      </c>
      <c r="C103" s="30" t="s">
        <v>217</v>
      </c>
      <c r="D103" s="20" t="s">
        <v>334</v>
      </c>
      <c r="E103" s="287"/>
      <c r="F103" s="287"/>
      <c r="G103" s="175">
        <f t="shared" si="1"/>
        <v>757000</v>
      </c>
      <c r="H103" s="23"/>
      <c r="I103" s="22"/>
      <c r="J103" s="23">
        <f t="shared" si="15"/>
        <v>0</v>
      </c>
      <c r="K103" s="23">
        <v>757000</v>
      </c>
      <c r="L103" s="22"/>
      <c r="M103" s="23"/>
      <c r="N103" s="23">
        <f t="shared" si="13"/>
        <v>757000</v>
      </c>
    </row>
    <row r="104" spans="1:14" ht="22.5" x14ac:dyDescent="0.25">
      <c r="A104" s="68">
        <v>1216013</v>
      </c>
      <c r="B104" s="69">
        <v>6013</v>
      </c>
      <c r="C104" s="27">
        <v>620</v>
      </c>
      <c r="D104" s="20" t="s">
        <v>254</v>
      </c>
      <c r="E104" s="287"/>
      <c r="F104" s="287"/>
      <c r="G104" s="175">
        <f t="shared" si="1"/>
        <v>877950</v>
      </c>
      <c r="H104" s="23">
        <v>170000</v>
      </c>
      <c r="I104" s="22"/>
      <c r="J104" s="23">
        <f t="shared" si="15"/>
        <v>170000</v>
      </c>
      <c r="K104" s="23">
        <v>707950</v>
      </c>
      <c r="L104" s="22"/>
      <c r="M104" s="23"/>
      <c r="N104" s="23">
        <f t="shared" si="13"/>
        <v>707950</v>
      </c>
    </row>
    <row r="105" spans="1:14" ht="22.5" x14ac:dyDescent="0.25">
      <c r="A105" s="12">
        <v>1216090</v>
      </c>
      <c r="B105" s="12">
        <v>6090</v>
      </c>
      <c r="C105" s="12" t="s">
        <v>218</v>
      </c>
      <c r="D105" s="105" t="s">
        <v>219</v>
      </c>
      <c r="E105" s="287"/>
      <c r="F105" s="287"/>
      <c r="G105" s="175">
        <f t="shared" si="1"/>
        <v>0</v>
      </c>
      <c r="H105" s="23">
        <v>0</v>
      </c>
      <c r="I105" s="22"/>
      <c r="J105" s="23">
        <f t="shared" si="15"/>
        <v>0</v>
      </c>
      <c r="K105" s="23"/>
      <c r="L105" s="22"/>
      <c r="M105" s="23"/>
      <c r="N105" s="23">
        <f t="shared" si="13"/>
        <v>0</v>
      </c>
    </row>
    <row r="106" spans="1:14" ht="22.5" x14ac:dyDescent="0.25">
      <c r="A106" s="95">
        <v>1217370</v>
      </c>
      <c r="B106" s="96">
        <v>7370</v>
      </c>
      <c r="C106" s="19">
        <v>490</v>
      </c>
      <c r="D106" s="20" t="s">
        <v>15</v>
      </c>
      <c r="E106" s="288"/>
      <c r="F106" s="288"/>
      <c r="G106" s="175">
        <f t="shared" si="1"/>
        <v>870000</v>
      </c>
      <c r="H106" s="23">
        <v>337000</v>
      </c>
      <c r="I106" s="22"/>
      <c r="J106" s="23">
        <f t="shared" si="15"/>
        <v>337000</v>
      </c>
      <c r="K106" s="23">
        <v>533000</v>
      </c>
      <c r="L106" s="22"/>
      <c r="M106" s="23"/>
      <c r="N106" s="23">
        <f t="shared" si="13"/>
        <v>533000</v>
      </c>
    </row>
    <row r="107" spans="1:14" ht="56.25" x14ac:dyDescent="0.25">
      <c r="A107" s="95">
        <v>1217370</v>
      </c>
      <c r="B107" s="96">
        <v>7370</v>
      </c>
      <c r="C107" s="19">
        <v>490</v>
      </c>
      <c r="D107" s="20" t="s">
        <v>15</v>
      </c>
      <c r="E107" s="25" t="s">
        <v>354</v>
      </c>
      <c r="F107" s="21" t="s">
        <v>355</v>
      </c>
      <c r="G107" s="175">
        <f t="shared" si="1"/>
        <v>50000</v>
      </c>
      <c r="H107" s="23">
        <v>50000</v>
      </c>
      <c r="I107" s="22"/>
      <c r="J107" s="23">
        <f t="shared" si="15"/>
        <v>50000</v>
      </c>
      <c r="K107" s="23"/>
      <c r="L107" s="22"/>
      <c r="M107" s="23"/>
      <c r="N107" s="23">
        <f t="shared" si="13"/>
        <v>0</v>
      </c>
    </row>
    <row r="108" spans="1:14" ht="33.75" x14ac:dyDescent="0.25">
      <c r="A108" s="65">
        <v>1217640</v>
      </c>
      <c r="B108" s="66">
        <v>7640</v>
      </c>
      <c r="C108" s="27">
        <v>470</v>
      </c>
      <c r="D108" s="20" t="s">
        <v>249</v>
      </c>
      <c r="E108" s="25" t="s">
        <v>258</v>
      </c>
      <c r="F108" s="21" t="s">
        <v>359</v>
      </c>
      <c r="G108" s="175">
        <f t="shared" si="1"/>
        <v>332000</v>
      </c>
      <c r="H108" s="23"/>
      <c r="I108" s="22"/>
      <c r="J108" s="23">
        <f t="shared" si="15"/>
        <v>0</v>
      </c>
      <c r="K108" s="23">
        <v>332000</v>
      </c>
      <c r="L108" s="22"/>
      <c r="M108" s="23"/>
      <c r="N108" s="23">
        <f t="shared" si="13"/>
        <v>332000</v>
      </c>
    </row>
    <row r="109" spans="1:14" ht="67.5" x14ac:dyDescent="0.25">
      <c r="A109" s="70" t="s">
        <v>276</v>
      </c>
      <c r="B109" s="70" t="s">
        <v>150</v>
      </c>
      <c r="C109" s="30" t="s">
        <v>151</v>
      </c>
      <c r="D109" s="20" t="s">
        <v>152</v>
      </c>
      <c r="E109" s="289" t="s">
        <v>264</v>
      </c>
      <c r="F109" s="286" t="s">
        <v>265</v>
      </c>
      <c r="G109" s="175">
        <f t="shared" si="1"/>
        <v>4323400</v>
      </c>
      <c r="H109" s="23">
        <v>4223400</v>
      </c>
      <c r="I109" s="22"/>
      <c r="J109" s="23">
        <f t="shared" si="15"/>
        <v>4223400</v>
      </c>
      <c r="K109" s="23">
        <v>100000</v>
      </c>
      <c r="L109" s="22"/>
      <c r="M109" s="23"/>
      <c r="N109" s="23">
        <f t="shared" si="13"/>
        <v>100000</v>
      </c>
    </row>
    <row r="110" spans="1:14" ht="22.5" x14ac:dyDescent="0.25">
      <c r="A110" s="70" t="s">
        <v>277</v>
      </c>
      <c r="B110" s="97">
        <v>1010</v>
      </c>
      <c r="C110" s="24" t="s">
        <v>189</v>
      </c>
      <c r="D110" s="20" t="s">
        <v>190</v>
      </c>
      <c r="E110" s="290"/>
      <c r="F110" s="287"/>
      <c r="G110" s="175">
        <f t="shared" si="1"/>
        <v>883000</v>
      </c>
      <c r="H110" s="23">
        <v>833000</v>
      </c>
      <c r="I110" s="22"/>
      <c r="J110" s="23">
        <f t="shared" si="15"/>
        <v>833000</v>
      </c>
      <c r="K110" s="23">
        <v>50000</v>
      </c>
      <c r="L110" s="22"/>
      <c r="M110" s="23"/>
      <c r="N110" s="23">
        <f t="shared" si="13"/>
        <v>50000</v>
      </c>
    </row>
    <row r="111" spans="1:14" ht="33.75" x14ac:dyDescent="0.25">
      <c r="A111" s="37">
        <v>1211021</v>
      </c>
      <c r="B111" s="37">
        <v>1021</v>
      </c>
      <c r="C111" s="37">
        <v>921</v>
      </c>
      <c r="D111" s="38" t="s">
        <v>228</v>
      </c>
      <c r="E111" s="290"/>
      <c r="F111" s="287"/>
      <c r="G111" s="175">
        <f t="shared" si="1"/>
        <v>348000</v>
      </c>
      <c r="H111" s="23"/>
      <c r="I111" s="22"/>
      <c r="J111" s="23">
        <f t="shared" si="15"/>
        <v>0</v>
      </c>
      <c r="K111" s="23">
        <v>348000</v>
      </c>
      <c r="L111" s="22"/>
      <c r="M111" s="23"/>
      <c r="N111" s="23">
        <f t="shared" si="13"/>
        <v>348000</v>
      </c>
    </row>
    <row r="112" spans="1:14" ht="33.75" x14ac:dyDescent="0.25">
      <c r="A112" s="9" t="s">
        <v>467</v>
      </c>
      <c r="B112" s="9" t="s">
        <v>468</v>
      </c>
      <c r="C112" s="12" t="s">
        <v>198</v>
      </c>
      <c r="D112" s="79" t="s">
        <v>199</v>
      </c>
      <c r="E112" s="290"/>
      <c r="F112" s="287"/>
      <c r="G112" s="175">
        <f t="shared" si="1"/>
        <v>0</v>
      </c>
      <c r="H112" s="23">
        <v>0</v>
      </c>
      <c r="I112" s="22"/>
      <c r="J112" s="23">
        <f t="shared" si="15"/>
        <v>0</v>
      </c>
      <c r="K112" s="23"/>
      <c r="L112" s="22"/>
      <c r="M112" s="23"/>
      <c r="N112" s="23">
        <f t="shared" si="13"/>
        <v>0</v>
      </c>
    </row>
    <row r="113" spans="1:16" ht="22.5" x14ac:dyDescent="0.25">
      <c r="A113" s="12" t="s">
        <v>285</v>
      </c>
      <c r="B113" s="12">
        <v>1080</v>
      </c>
      <c r="C113" s="12" t="s">
        <v>198</v>
      </c>
      <c r="D113" s="71" t="s">
        <v>208</v>
      </c>
      <c r="E113" s="290"/>
      <c r="F113" s="287"/>
      <c r="G113" s="175">
        <f t="shared" si="1"/>
        <v>725000</v>
      </c>
      <c r="H113" s="23">
        <v>200000</v>
      </c>
      <c r="I113" s="22"/>
      <c r="J113" s="23">
        <f t="shared" si="15"/>
        <v>200000</v>
      </c>
      <c r="K113" s="23">
        <v>525000</v>
      </c>
      <c r="L113" s="22"/>
      <c r="M113" s="23"/>
      <c r="N113" s="23">
        <f t="shared" si="13"/>
        <v>525000</v>
      </c>
    </row>
    <row r="114" spans="1:16" x14ac:dyDescent="0.25">
      <c r="A114" s="12" t="s">
        <v>380</v>
      </c>
      <c r="B114" s="12">
        <v>4030</v>
      </c>
      <c r="C114" s="12" t="s">
        <v>209</v>
      </c>
      <c r="D114" s="71" t="s">
        <v>210</v>
      </c>
      <c r="E114" s="290"/>
      <c r="F114" s="287"/>
      <c r="G114" s="175">
        <f t="shared" si="1"/>
        <v>67000</v>
      </c>
      <c r="H114" s="23">
        <v>67000</v>
      </c>
      <c r="I114" s="22"/>
      <c r="J114" s="23">
        <f t="shared" si="15"/>
        <v>67000</v>
      </c>
      <c r="K114" s="23"/>
      <c r="L114" s="22"/>
      <c r="M114" s="23"/>
      <c r="N114" s="23">
        <f t="shared" si="13"/>
        <v>0</v>
      </c>
    </row>
    <row r="115" spans="1:16" ht="33.75" x14ac:dyDescent="0.25">
      <c r="A115" s="97" t="s">
        <v>284</v>
      </c>
      <c r="B115" s="97">
        <v>4060</v>
      </c>
      <c r="C115" s="24" t="s">
        <v>212</v>
      </c>
      <c r="D115" s="20" t="s">
        <v>213</v>
      </c>
      <c r="E115" s="290"/>
      <c r="F115" s="287"/>
      <c r="G115" s="175">
        <f t="shared" si="1"/>
        <v>1393300</v>
      </c>
      <c r="H115" s="23">
        <v>653300</v>
      </c>
      <c r="I115" s="22"/>
      <c r="J115" s="23">
        <f t="shared" si="15"/>
        <v>653300</v>
      </c>
      <c r="K115" s="23">
        <v>740000</v>
      </c>
      <c r="L115" s="22"/>
      <c r="M115" s="22"/>
      <c r="N115" s="23">
        <f t="shared" si="13"/>
        <v>740000</v>
      </c>
    </row>
    <row r="116" spans="1:16" ht="45" x14ac:dyDescent="0.25">
      <c r="A116" s="70" t="s">
        <v>278</v>
      </c>
      <c r="B116" s="70">
        <v>5031</v>
      </c>
      <c r="C116" s="30" t="s">
        <v>217</v>
      </c>
      <c r="D116" s="20" t="s">
        <v>334</v>
      </c>
      <c r="E116" s="290"/>
      <c r="F116" s="287"/>
      <c r="G116" s="175">
        <f t="shared" si="1"/>
        <v>2801000</v>
      </c>
      <c r="H116" s="23"/>
      <c r="I116" s="22"/>
      <c r="J116" s="23">
        <f t="shared" si="15"/>
        <v>0</v>
      </c>
      <c r="K116" s="23">
        <v>2801000</v>
      </c>
      <c r="L116" s="22"/>
      <c r="M116" s="22"/>
      <c r="N116" s="23">
        <f t="shared" si="13"/>
        <v>2801000</v>
      </c>
    </row>
    <row r="117" spans="1:16" ht="22.5" x14ac:dyDescent="0.25">
      <c r="A117" s="95">
        <v>1217370</v>
      </c>
      <c r="B117" s="96">
        <v>7370</v>
      </c>
      <c r="C117" s="19">
        <v>490</v>
      </c>
      <c r="D117" s="20" t="s">
        <v>15</v>
      </c>
      <c r="E117" s="290"/>
      <c r="F117" s="287"/>
      <c r="G117" s="175">
        <f t="shared" si="1"/>
        <v>0</v>
      </c>
      <c r="H117" s="23"/>
      <c r="I117" s="22"/>
      <c r="J117" s="23">
        <f t="shared" si="15"/>
        <v>0</v>
      </c>
      <c r="K117" s="23"/>
      <c r="L117" s="22"/>
      <c r="M117" s="197"/>
      <c r="N117" s="23">
        <f t="shared" si="13"/>
        <v>0</v>
      </c>
    </row>
    <row r="118" spans="1:16" ht="22.9" customHeight="1" x14ac:dyDescent="0.25">
      <c r="A118" s="94">
        <v>1216090</v>
      </c>
      <c r="B118" s="96">
        <v>6090</v>
      </c>
      <c r="C118" s="19">
        <v>640</v>
      </c>
      <c r="D118" s="20" t="s">
        <v>219</v>
      </c>
      <c r="E118" s="291"/>
      <c r="F118" s="288"/>
      <c r="G118" s="175">
        <f t="shared" si="1"/>
        <v>2064300</v>
      </c>
      <c r="H118" s="23">
        <v>2064300</v>
      </c>
      <c r="I118" s="22"/>
      <c r="J118" s="23">
        <f t="shared" si="15"/>
        <v>2064300</v>
      </c>
      <c r="K118" s="23"/>
      <c r="L118" s="185"/>
      <c r="M118" s="185"/>
      <c r="N118" s="23">
        <f t="shared" si="13"/>
        <v>0</v>
      </c>
    </row>
    <row r="119" spans="1:16" ht="24" x14ac:dyDescent="0.25">
      <c r="A119" s="99">
        <v>14</v>
      </c>
      <c r="B119" s="100"/>
      <c r="C119" s="31"/>
      <c r="D119" s="108" t="s">
        <v>26</v>
      </c>
      <c r="E119" s="102"/>
      <c r="F119" s="32"/>
      <c r="G119" s="175">
        <f t="shared" si="1"/>
        <v>83284138</v>
      </c>
      <c r="H119" s="33">
        <f t="shared" ref="H119:N119" si="16">SUM(H120:H130)</f>
        <v>53368038</v>
      </c>
      <c r="I119" s="33">
        <f t="shared" si="16"/>
        <v>1470000</v>
      </c>
      <c r="J119" s="33">
        <f t="shared" si="16"/>
        <v>54838038</v>
      </c>
      <c r="K119" s="33">
        <f t="shared" si="16"/>
        <v>26409828</v>
      </c>
      <c r="L119" s="33">
        <f t="shared" si="16"/>
        <v>2036272</v>
      </c>
      <c r="M119" s="33">
        <f t="shared" si="16"/>
        <v>2036272</v>
      </c>
      <c r="N119" s="33">
        <f t="shared" si="16"/>
        <v>28446100</v>
      </c>
    </row>
    <row r="120" spans="1:16" ht="21" customHeight="1" x14ac:dyDescent="0.25">
      <c r="A120" s="94">
        <v>1416030</v>
      </c>
      <c r="B120" s="96">
        <v>6030</v>
      </c>
      <c r="C120" s="19">
        <v>620</v>
      </c>
      <c r="D120" s="20" t="s">
        <v>222</v>
      </c>
      <c r="E120" s="289" t="s">
        <v>288</v>
      </c>
      <c r="F120" s="286" t="s">
        <v>260</v>
      </c>
      <c r="G120" s="175">
        <f t="shared" si="1"/>
        <v>55007203</v>
      </c>
      <c r="H120" s="23">
        <v>48913506</v>
      </c>
      <c r="I120" s="22">
        <v>50000</v>
      </c>
      <c r="J120" s="23">
        <f t="shared" si="15"/>
        <v>48963506</v>
      </c>
      <c r="K120" s="23">
        <v>6043697</v>
      </c>
      <c r="L120" s="22"/>
      <c r="M120" s="23"/>
      <c r="N120" s="23">
        <f>SUM(K120:L120)</f>
        <v>6043697</v>
      </c>
    </row>
    <row r="121" spans="1:16" ht="33.75" x14ac:dyDescent="0.25">
      <c r="A121" s="68">
        <v>1417461</v>
      </c>
      <c r="B121" s="66">
        <v>7461</v>
      </c>
      <c r="C121" s="69">
        <v>456</v>
      </c>
      <c r="D121" s="67" t="s">
        <v>335</v>
      </c>
      <c r="E121" s="291"/>
      <c r="F121" s="287"/>
      <c r="G121" s="175">
        <f t="shared" si="1"/>
        <v>10639331</v>
      </c>
      <c r="H121" s="23">
        <v>1650000</v>
      </c>
      <c r="I121" s="22">
        <f>800000+500000</f>
        <v>1300000</v>
      </c>
      <c r="J121" s="23">
        <f t="shared" si="15"/>
        <v>2950000</v>
      </c>
      <c r="K121" s="23">
        <v>7689331</v>
      </c>
      <c r="L121" s="22"/>
      <c r="M121" s="23"/>
      <c r="N121" s="23">
        <f>SUM(K121:L121)</f>
        <v>7689331</v>
      </c>
    </row>
    <row r="122" spans="1:16" ht="56.25" x14ac:dyDescent="0.25">
      <c r="A122" s="94">
        <v>1416030</v>
      </c>
      <c r="B122" s="96">
        <v>6030</v>
      </c>
      <c r="C122" s="19">
        <v>620</v>
      </c>
      <c r="D122" s="20" t="s">
        <v>222</v>
      </c>
      <c r="E122" s="34" t="s">
        <v>368</v>
      </c>
      <c r="F122" s="288"/>
      <c r="G122" s="175">
        <f t="shared" si="1"/>
        <v>6762550</v>
      </c>
      <c r="H122" s="23">
        <v>833050</v>
      </c>
      <c r="I122" s="22">
        <v>80000</v>
      </c>
      <c r="J122" s="23">
        <f>SUM(H122:I122)</f>
        <v>913050</v>
      </c>
      <c r="K122" s="23">
        <v>5849500</v>
      </c>
      <c r="L122" s="22"/>
      <c r="M122" s="23"/>
      <c r="N122" s="23">
        <f t="shared" si="13"/>
        <v>5849500</v>
      </c>
      <c r="P122" s="16"/>
    </row>
    <row r="123" spans="1:16" ht="56.25" x14ac:dyDescent="0.25">
      <c r="A123" s="94">
        <v>1416030</v>
      </c>
      <c r="B123" s="96">
        <v>6030</v>
      </c>
      <c r="C123" s="19">
        <v>620</v>
      </c>
      <c r="D123" s="20" t="s">
        <v>222</v>
      </c>
      <c r="E123" s="25" t="s">
        <v>367</v>
      </c>
      <c r="F123" s="286" t="s">
        <v>27</v>
      </c>
      <c r="G123" s="175">
        <f t="shared" si="1"/>
        <v>915000</v>
      </c>
      <c r="H123" s="23">
        <v>60000</v>
      </c>
      <c r="I123" s="22"/>
      <c r="J123" s="23">
        <f t="shared" si="15"/>
        <v>60000</v>
      </c>
      <c r="K123" s="23">
        <v>855000</v>
      </c>
      <c r="L123" s="22"/>
      <c r="M123" s="23"/>
      <c r="N123" s="23">
        <f t="shared" si="13"/>
        <v>855000</v>
      </c>
      <c r="P123" s="16"/>
    </row>
    <row r="124" spans="1:16" ht="22.5" x14ac:dyDescent="0.25">
      <c r="A124" s="94">
        <v>1416030</v>
      </c>
      <c r="B124" s="96">
        <v>6030</v>
      </c>
      <c r="C124" s="19">
        <v>620</v>
      </c>
      <c r="D124" s="20" t="s">
        <v>222</v>
      </c>
      <c r="E124" s="25" t="s">
        <v>360</v>
      </c>
      <c r="F124" s="288"/>
      <c r="G124" s="175">
        <f t="shared" si="1"/>
        <v>3500000</v>
      </c>
      <c r="H124" s="23">
        <v>550000</v>
      </c>
      <c r="I124" s="22"/>
      <c r="J124" s="23">
        <f t="shared" si="15"/>
        <v>550000</v>
      </c>
      <c r="K124" s="23">
        <v>2950000</v>
      </c>
      <c r="L124" s="22"/>
      <c r="M124" s="23"/>
      <c r="N124" s="23">
        <f t="shared" si="13"/>
        <v>2950000</v>
      </c>
      <c r="P124" s="16"/>
    </row>
    <row r="125" spans="1:16" ht="56.25" x14ac:dyDescent="0.25">
      <c r="A125" s="94">
        <v>1416030</v>
      </c>
      <c r="B125" s="96">
        <v>6030</v>
      </c>
      <c r="C125" s="19">
        <v>620</v>
      </c>
      <c r="D125" s="20" t="s">
        <v>222</v>
      </c>
      <c r="E125" s="25" t="s">
        <v>354</v>
      </c>
      <c r="F125" s="21" t="s">
        <v>355</v>
      </c>
      <c r="G125" s="175">
        <f t="shared" si="1"/>
        <v>60000</v>
      </c>
      <c r="H125" s="23"/>
      <c r="I125" s="22"/>
      <c r="J125" s="23">
        <f t="shared" si="15"/>
        <v>0</v>
      </c>
      <c r="K125" s="23">
        <v>60000</v>
      </c>
      <c r="L125" s="22"/>
      <c r="M125" s="22"/>
      <c r="N125" s="23">
        <f t="shared" si="13"/>
        <v>60000</v>
      </c>
      <c r="P125" s="16"/>
    </row>
    <row r="126" spans="1:16" ht="33.75" x14ac:dyDescent="0.25">
      <c r="A126" s="97" t="s">
        <v>381</v>
      </c>
      <c r="B126" s="97">
        <v>7370</v>
      </c>
      <c r="C126" s="24">
        <v>490</v>
      </c>
      <c r="D126" s="20" t="s">
        <v>15</v>
      </c>
      <c r="E126" s="25" t="s">
        <v>16</v>
      </c>
      <c r="F126" s="21" t="s">
        <v>17</v>
      </c>
      <c r="G126" s="175">
        <f t="shared" ref="G126" si="17">SUM(J126+N126)</f>
        <v>240000</v>
      </c>
      <c r="H126" s="23">
        <v>200000</v>
      </c>
      <c r="I126" s="22">
        <v>40000</v>
      </c>
      <c r="J126" s="23">
        <f t="shared" si="15"/>
        <v>240000</v>
      </c>
      <c r="K126" s="23"/>
      <c r="L126" s="22"/>
      <c r="M126" s="23"/>
      <c r="N126" s="23">
        <f t="shared" si="13"/>
        <v>0</v>
      </c>
      <c r="P126" s="16"/>
    </row>
    <row r="127" spans="1:16" ht="78.75" x14ac:dyDescent="0.25">
      <c r="A127" s="95">
        <v>1417370</v>
      </c>
      <c r="B127" s="96">
        <v>7370</v>
      </c>
      <c r="C127" s="19">
        <v>490</v>
      </c>
      <c r="D127" s="20" t="s">
        <v>15</v>
      </c>
      <c r="E127" s="106" t="s">
        <v>370</v>
      </c>
      <c r="F127" s="21" t="s">
        <v>371</v>
      </c>
      <c r="G127" s="175">
        <f t="shared" si="1"/>
        <v>230000</v>
      </c>
      <c r="H127" s="23">
        <v>90000</v>
      </c>
      <c r="I127" s="22"/>
      <c r="J127" s="23">
        <f t="shared" si="15"/>
        <v>90000</v>
      </c>
      <c r="K127" s="23">
        <v>140000</v>
      </c>
      <c r="L127" s="22"/>
      <c r="M127" s="22"/>
      <c r="N127" s="23">
        <f t="shared" si="13"/>
        <v>140000</v>
      </c>
      <c r="P127" s="16"/>
    </row>
    <row r="128" spans="1:16" ht="90" x14ac:dyDescent="0.25">
      <c r="A128" s="68">
        <v>1417461</v>
      </c>
      <c r="B128" s="66">
        <v>7461</v>
      </c>
      <c r="C128" s="69">
        <v>456</v>
      </c>
      <c r="D128" s="67" t="s">
        <v>335</v>
      </c>
      <c r="E128" s="25" t="s">
        <v>362</v>
      </c>
      <c r="F128" s="21" t="s">
        <v>361</v>
      </c>
      <c r="G128" s="175">
        <f t="shared" si="1"/>
        <v>3188482</v>
      </c>
      <c r="H128" s="23">
        <v>1071482</v>
      </c>
      <c r="I128" s="22"/>
      <c r="J128" s="23">
        <f>SUM(H128:I128)</f>
        <v>1071482</v>
      </c>
      <c r="K128" s="23">
        <v>2117000</v>
      </c>
      <c r="L128" s="22"/>
      <c r="M128" s="23"/>
      <c r="N128" s="23">
        <f t="shared" si="13"/>
        <v>2117000</v>
      </c>
      <c r="P128" s="16"/>
    </row>
    <row r="129" spans="1:16" ht="22.5" x14ac:dyDescent="0.25">
      <c r="A129" s="68">
        <v>1416013</v>
      </c>
      <c r="B129" s="69">
        <v>6013</v>
      </c>
      <c r="C129" s="27">
        <v>620</v>
      </c>
      <c r="D129" s="20" t="s">
        <v>254</v>
      </c>
      <c r="E129" s="286" t="s">
        <v>289</v>
      </c>
      <c r="F129" s="286" t="s">
        <v>372</v>
      </c>
      <c r="G129" s="175">
        <f t="shared" si="1"/>
        <v>2036272</v>
      </c>
      <c r="H129" s="23"/>
      <c r="I129" s="22"/>
      <c r="J129" s="23">
        <f>SUM(H129:I129)</f>
        <v>0</v>
      </c>
      <c r="K129" s="23"/>
      <c r="L129" s="22">
        <v>2036272</v>
      </c>
      <c r="M129" s="23">
        <v>2036272</v>
      </c>
      <c r="N129" s="23">
        <f t="shared" si="13"/>
        <v>2036272</v>
      </c>
      <c r="P129" s="16"/>
    </row>
    <row r="130" spans="1:16" ht="33.75" customHeight="1" x14ac:dyDescent="0.25">
      <c r="A130" s="94">
        <v>1418312</v>
      </c>
      <c r="B130" s="96">
        <v>8312</v>
      </c>
      <c r="C130" s="19">
        <v>512</v>
      </c>
      <c r="D130" s="20" t="s">
        <v>384</v>
      </c>
      <c r="E130" s="288"/>
      <c r="F130" s="288"/>
      <c r="G130" s="175">
        <f>SUM(J130+N130)</f>
        <v>705300</v>
      </c>
      <c r="H130" s="23"/>
      <c r="I130" s="22"/>
      <c r="J130" s="23">
        <f t="shared" si="15"/>
        <v>0</v>
      </c>
      <c r="K130" s="23">
        <v>705300</v>
      </c>
      <c r="L130" s="22"/>
      <c r="M130" s="23"/>
      <c r="N130" s="23">
        <f t="shared" si="13"/>
        <v>705300</v>
      </c>
    </row>
    <row r="131" spans="1:16" x14ac:dyDescent="0.25">
      <c r="A131" s="60" t="s">
        <v>227</v>
      </c>
      <c r="B131" s="60" t="s">
        <v>227</v>
      </c>
      <c r="C131" s="60" t="s">
        <v>227</v>
      </c>
      <c r="D131" s="305" t="s">
        <v>28</v>
      </c>
      <c r="E131" s="306"/>
      <c r="F131" s="60" t="s">
        <v>227</v>
      </c>
      <c r="G131" s="22">
        <f t="shared" ref="G131:N131" si="18">SUM(G13+G51+G65+G70+G77+G86+G119)</f>
        <v>275594582.36000001</v>
      </c>
      <c r="H131" s="22">
        <f t="shared" si="18"/>
        <v>133750866.87</v>
      </c>
      <c r="I131" s="22">
        <f t="shared" si="18"/>
        <v>1556000</v>
      </c>
      <c r="J131" s="22">
        <f t="shared" si="18"/>
        <v>135306866.87</v>
      </c>
      <c r="K131" s="22">
        <f t="shared" si="18"/>
        <v>141231443.49000001</v>
      </c>
      <c r="L131" s="22">
        <f t="shared" si="18"/>
        <v>-943728</v>
      </c>
      <c r="M131" s="22">
        <f t="shared" si="18"/>
        <v>-943728</v>
      </c>
      <c r="N131" s="22">
        <f t="shared" si="18"/>
        <v>140287715.49000001</v>
      </c>
    </row>
    <row r="132" spans="1:16" ht="18.75" x14ac:dyDescent="0.25">
      <c r="A132" s="4"/>
      <c r="G132" s="36"/>
      <c r="J132" s="112"/>
      <c r="N132" s="112"/>
    </row>
    <row r="133" spans="1:16" x14ac:dyDescent="0.25">
      <c r="G133" s="36"/>
      <c r="H133" s="36"/>
      <c r="I133" s="36"/>
      <c r="J133" s="36"/>
      <c r="K133" s="36"/>
      <c r="L133" s="36"/>
      <c r="M133" s="36"/>
      <c r="N133" s="36"/>
    </row>
    <row r="134" spans="1:16" x14ac:dyDescent="0.25">
      <c r="G134" s="16"/>
      <c r="I134" s="16"/>
    </row>
    <row r="135" spans="1:16" ht="18.75" x14ac:dyDescent="0.3">
      <c r="B135" s="15" t="s">
        <v>225</v>
      </c>
      <c r="C135" s="15"/>
      <c r="D135" s="15"/>
      <c r="E135" s="15"/>
      <c r="F135" s="15"/>
      <c r="G135" s="15" t="s">
        <v>226</v>
      </c>
      <c r="H135" s="15"/>
      <c r="I135" s="15"/>
      <c r="J135" s="15"/>
    </row>
  </sheetData>
  <mergeCells count="55">
    <mergeCell ref="K9:N9"/>
    <mergeCell ref="E129:E130"/>
    <mergeCell ref="F129:F130"/>
    <mergeCell ref="E67:E68"/>
    <mergeCell ref="F67:F68"/>
    <mergeCell ref="E37:E38"/>
    <mergeCell ref="F37:F38"/>
    <mergeCell ref="F27:F29"/>
    <mergeCell ref="E53:E57"/>
    <mergeCell ref="E32:E33"/>
    <mergeCell ref="F32:F33"/>
    <mergeCell ref="E82:E83"/>
    <mergeCell ref="F82:F83"/>
    <mergeCell ref="E79:E81"/>
    <mergeCell ref="F79:F81"/>
    <mergeCell ref="E58:E60"/>
    <mergeCell ref="A5:N5"/>
    <mergeCell ref="A6:N6"/>
    <mergeCell ref="H9:J9"/>
    <mergeCell ref="H10:H11"/>
    <mergeCell ref="I10:I11"/>
    <mergeCell ref="G9:G11"/>
    <mergeCell ref="A9:A11"/>
    <mergeCell ref="B9:B11"/>
    <mergeCell ref="C9:C11"/>
    <mergeCell ref="D9:D11"/>
    <mergeCell ref="E9:E11"/>
    <mergeCell ref="F9:F11"/>
    <mergeCell ref="N10:N11"/>
    <mergeCell ref="K10:K11"/>
    <mergeCell ref="L10:L11"/>
    <mergeCell ref="J10:J11"/>
    <mergeCell ref="D131:E131"/>
    <mergeCell ref="E87:E88"/>
    <mergeCell ref="F87:F88"/>
    <mergeCell ref="E109:E118"/>
    <mergeCell ref="F109:F118"/>
    <mergeCell ref="E120:E121"/>
    <mergeCell ref="E93:E96"/>
    <mergeCell ref="F93:F96"/>
    <mergeCell ref="F97:F106"/>
    <mergeCell ref="F123:F124"/>
    <mergeCell ref="F120:F122"/>
    <mergeCell ref="E97:E106"/>
    <mergeCell ref="A39:A41"/>
    <mergeCell ref="B39:B41"/>
    <mergeCell ref="C39:C41"/>
    <mergeCell ref="D39:D41"/>
    <mergeCell ref="F39:F41"/>
    <mergeCell ref="F58:F60"/>
    <mergeCell ref="E71:E73"/>
    <mergeCell ref="F71:F73"/>
    <mergeCell ref="E42:E43"/>
    <mergeCell ref="F42:F43"/>
    <mergeCell ref="F53:F57"/>
  </mergeCells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Додаток_1</vt:lpstr>
      <vt:lpstr>Додаток_2</vt:lpstr>
      <vt:lpstr>Додаток_3</vt:lpstr>
      <vt:lpstr>Додаток_4</vt:lpstr>
      <vt:lpstr>Додаток_5</vt:lpstr>
      <vt:lpstr>Додаток_6 </vt:lpstr>
      <vt:lpstr>'Додаток_6 '!_Hlk90642476</vt:lpstr>
      <vt:lpstr>Додаток_2!Заголовки_для_друку</vt:lpstr>
      <vt:lpstr>Додаток_4!Заголовки_для_друку</vt:lpstr>
      <vt:lpstr>Додаток_5!Заголовки_для_друку</vt:lpstr>
      <vt:lpstr>'Додаток_6 '!Заголовки_для_друку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2025-12-10T12:23:52Z</cp:lastPrinted>
  <dcterms:created xsi:type="dcterms:W3CDTF">2024-11-26T06:56:23Z</dcterms:created>
  <dcterms:modified xsi:type="dcterms:W3CDTF">2025-12-12T11:31:12Z</dcterms:modified>
</cp:coreProperties>
</file>