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360" windowHeight="7155"/>
  </bookViews>
  <sheets>
    <sheet name="дод.3 " sheetId="3" r:id="rId1"/>
  </sheets>
  <definedNames>
    <definedName name="_xlnm.Print_Titles" localSheetId="0">'дод.3 '!$9:$10</definedName>
  </definedName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2" i="3"/>
  <c r="F72"/>
  <c r="F74"/>
  <c r="F54"/>
  <c r="F28"/>
  <c r="F162"/>
  <c r="F15"/>
  <c r="C153"/>
  <c r="C159" s="1"/>
  <c r="C140"/>
  <c r="C123"/>
  <c r="C132" s="1"/>
  <c r="C131" s="1"/>
  <c r="C108"/>
  <c r="C104"/>
  <c r="C103" s="1"/>
  <c r="C102"/>
  <c r="C100"/>
  <c r="C96"/>
  <c r="C95" s="1"/>
  <c r="C92"/>
  <c r="C90"/>
  <c r="C84"/>
  <c r="C83" s="1"/>
  <c r="C77"/>
  <c r="C72"/>
  <c r="C68"/>
  <c r="C64" s="1"/>
  <c r="C65"/>
  <c r="C58"/>
  <c r="C57"/>
  <c r="C52"/>
  <c r="C49"/>
  <c r="C38"/>
  <c r="C34"/>
  <c r="C32"/>
  <c r="C31"/>
  <c r="C26"/>
  <c r="C23"/>
  <c r="C22" s="1"/>
  <c r="C20"/>
  <c r="C15"/>
  <c r="C14" s="1"/>
  <c r="C117" l="1"/>
  <c r="C162" s="1"/>
  <c r="C37"/>
  <c r="C71"/>
  <c r="C62" s="1"/>
  <c r="C89"/>
  <c r="C87" s="1"/>
  <c r="C12"/>
  <c r="C139"/>
  <c r="C158" s="1"/>
  <c r="C157" s="1"/>
  <c r="C13"/>
  <c r="C56"/>
  <c r="C63" l="1"/>
  <c r="C116" s="1"/>
  <c r="C115" l="1"/>
  <c r="C161"/>
  <c r="C160" s="1"/>
  <c r="G15"/>
  <c r="H15" s="1"/>
  <c r="G60"/>
  <c r="G61"/>
  <c r="H60"/>
  <c r="H61"/>
  <c r="G59"/>
  <c r="H59" s="1"/>
  <c r="G46"/>
  <c r="H46" s="1"/>
  <c r="G44"/>
  <c r="H44" s="1"/>
  <c r="H38" s="1"/>
  <c r="G107"/>
  <c r="G104" s="1"/>
  <c r="G103" s="1"/>
  <c r="G110"/>
  <c r="H110" s="1"/>
  <c r="G111"/>
  <c r="H111" s="1"/>
  <c r="G109"/>
  <c r="G108" s="1"/>
  <c r="H97"/>
  <c r="G97"/>
  <c r="G96" s="1"/>
  <c r="G95" s="1"/>
  <c r="G87" s="1"/>
  <c r="H96"/>
  <c r="H95" s="1"/>
  <c r="H87" s="1"/>
  <c r="G84"/>
  <c r="H84"/>
  <c r="G83"/>
  <c r="H83"/>
  <c r="G73"/>
  <c r="H73" s="1"/>
  <c r="H74"/>
  <c r="G75"/>
  <c r="H75" s="1"/>
  <c r="G76"/>
  <c r="H76" s="1"/>
  <c r="G78"/>
  <c r="H78" s="1"/>
  <c r="G80"/>
  <c r="H80" s="1"/>
  <c r="G81"/>
  <c r="H81" s="1"/>
  <c r="G82"/>
  <c r="H82" s="1"/>
  <c r="G64"/>
  <c r="H64"/>
  <c r="H55"/>
  <c r="H54"/>
  <c r="G55"/>
  <c r="G53"/>
  <c r="G52" s="1"/>
  <c r="G49"/>
  <c r="H49"/>
  <c r="H47"/>
  <c r="G47"/>
  <c r="G35"/>
  <c r="G34" s="1"/>
  <c r="G32"/>
  <c r="H33"/>
  <c r="H32" s="1"/>
  <c r="G33"/>
  <c r="G30"/>
  <c r="H30" s="1"/>
  <c r="H28"/>
  <c r="G29"/>
  <c r="H29" s="1"/>
  <c r="H27"/>
  <c r="G27"/>
  <c r="H25"/>
  <c r="G25"/>
  <c r="G24"/>
  <c r="G23" s="1"/>
  <c r="G21"/>
  <c r="H21" s="1"/>
  <c r="H20" s="1"/>
  <c r="F20"/>
  <c r="H18"/>
  <c r="F19"/>
  <c r="G19" s="1"/>
  <c r="H19" s="1"/>
  <c r="F18"/>
  <c r="F17"/>
  <c r="G17" s="1"/>
  <c r="H17" s="1"/>
  <c r="F16"/>
  <c r="G16"/>
  <c r="H16" s="1"/>
  <c r="G18"/>
  <c r="G26" l="1"/>
  <c r="H26"/>
  <c r="G20"/>
  <c r="H23"/>
  <c r="G31"/>
  <c r="G58"/>
  <c r="G57" s="1"/>
  <c r="G56" s="1"/>
  <c r="H24"/>
  <c r="H35"/>
  <c r="H34" s="1"/>
  <c r="H31" s="1"/>
  <c r="G38"/>
  <c r="H53"/>
  <c r="H52" s="1"/>
  <c r="H109"/>
  <c r="H108" s="1"/>
  <c r="H107"/>
  <c r="H104" s="1"/>
  <c r="H103" s="1"/>
  <c r="H14"/>
  <c r="H58"/>
  <c r="H57" s="1"/>
  <c r="H56" s="1"/>
  <c r="G102"/>
  <c r="H37"/>
  <c r="G37"/>
  <c r="H102" l="1"/>
  <c r="F108"/>
  <c r="F104"/>
  <c r="F102" s="1"/>
  <c r="F96"/>
  <c r="F95" s="1"/>
  <c r="F103" l="1"/>
  <c r="F87"/>
  <c r="F84"/>
  <c r="F83" s="1"/>
  <c r="F79"/>
  <c r="G79" s="1"/>
  <c r="H79" s="1"/>
  <c r="F77"/>
  <c r="G77" s="1"/>
  <c r="H77" s="1"/>
  <c r="E77"/>
  <c r="E72"/>
  <c r="F68"/>
  <c r="G117"/>
  <c r="G162" s="1"/>
  <c r="H117"/>
  <c r="H162" s="1"/>
  <c r="H72" l="1"/>
  <c r="H71" s="1"/>
  <c r="G71"/>
  <c r="F71"/>
  <c r="F58"/>
  <c r="F57" s="1"/>
  <c r="F117" s="1"/>
  <c r="F64"/>
  <c r="F62" s="1"/>
  <c r="F52"/>
  <c r="F49"/>
  <c r="F38"/>
  <c r="F32"/>
  <c r="F31" s="1"/>
  <c r="F34"/>
  <c r="F26"/>
  <c r="F22" s="1"/>
  <c r="F23"/>
  <c r="G14"/>
  <c r="G22"/>
  <c r="H22"/>
  <c r="H13" s="1"/>
  <c r="F14"/>
  <c r="H62" l="1"/>
  <c r="H63"/>
  <c r="H116" s="1"/>
  <c r="H115" s="1"/>
  <c r="G62"/>
  <c r="G63"/>
  <c r="G12"/>
  <c r="F56"/>
  <c r="F63"/>
  <c r="F37"/>
  <c r="H12"/>
  <c r="G13"/>
  <c r="G116" s="1"/>
  <c r="G115" s="1"/>
  <c r="G123"/>
  <c r="G132" s="1"/>
  <c r="G131" s="1"/>
  <c r="H123"/>
  <c r="H132" s="1"/>
  <c r="H131" s="1"/>
  <c r="E158"/>
  <c r="E157" s="1"/>
  <c r="E132"/>
  <c r="E131" s="1"/>
  <c r="E104"/>
  <c r="E103" s="1"/>
  <c r="E96"/>
  <c r="E95" s="1"/>
  <c r="H161" l="1"/>
  <c r="H160" s="1"/>
  <c r="G161"/>
  <c r="F13"/>
  <c r="F116" s="1"/>
  <c r="F115" s="1"/>
  <c r="F12"/>
  <c r="E102"/>
  <c r="E92"/>
  <c r="E89" s="1"/>
  <c r="E87" s="1"/>
  <c r="E58"/>
  <c r="E57" s="1"/>
  <c r="E56" s="1"/>
  <c r="G160" l="1"/>
  <c r="G168" s="1"/>
  <c r="G170"/>
  <c r="E108"/>
  <c r="E117"/>
  <c r="E162" s="1"/>
  <c r="E65"/>
  <c r="E83"/>
  <c r="E84"/>
  <c r="E79"/>
  <c r="E71" s="1"/>
  <c r="E68"/>
  <c r="E64" l="1"/>
  <c r="E62"/>
  <c r="E38"/>
  <c r="E52"/>
  <c r="E49"/>
  <c r="E34"/>
  <c r="E32"/>
  <c r="E26"/>
  <c r="E37" l="1"/>
  <c r="E63"/>
  <c r="E23" l="1"/>
  <c r="E22" s="1"/>
  <c r="E31"/>
  <c r="E20"/>
  <c r="E14" s="1"/>
  <c r="D153"/>
  <c r="D159" s="1"/>
  <c r="D108"/>
  <c r="D104"/>
  <c r="D102" s="1"/>
  <c r="D100"/>
  <c r="D96"/>
  <c r="D92"/>
  <c r="D90"/>
  <c r="D84"/>
  <c r="D83" s="1"/>
  <c r="D79"/>
  <c r="D77"/>
  <c r="D72"/>
  <c r="D68"/>
  <c r="D65"/>
  <c r="D58"/>
  <c r="D57" s="1"/>
  <c r="D52"/>
  <c r="D49"/>
  <c r="D38"/>
  <c r="D34"/>
  <c r="D32"/>
  <c r="D26"/>
  <c r="D23"/>
  <c r="D20"/>
  <c r="D14" s="1"/>
  <c r="D15"/>
  <c r="F159"/>
  <c r="F140"/>
  <c r="F158" s="1"/>
  <c r="D140"/>
  <c r="D139" s="1"/>
  <c r="D158" s="1"/>
  <c r="D157" s="1"/>
  <c r="F123"/>
  <c r="F132" s="1"/>
  <c r="F131" s="1"/>
  <c r="D123"/>
  <c r="D132" s="1"/>
  <c r="D131" s="1"/>
  <c r="F157" l="1"/>
  <c r="D22"/>
  <c r="D64"/>
  <c r="D89"/>
  <c r="D103"/>
  <c r="E12"/>
  <c r="D37"/>
  <c r="D95"/>
  <c r="D87" s="1"/>
  <c r="E13"/>
  <c r="E116" s="1"/>
  <c r="D31"/>
  <c r="D12" s="1"/>
  <c r="D71"/>
  <c r="D117"/>
  <c r="D162" s="1"/>
  <c r="D56"/>
  <c r="D62"/>
  <c r="D63"/>
  <c r="F139"/>
  <c r="E115" l="1"/>
  <c r="E161"/>
  <c r="E160" s="1"/>
  <c r="D13"/>
  <c r="D116" s="1"/>
  <c r="D115" s="1"/>
  <c r="F161"/>
  <c r="F160" s="1"/>
  <c r="D161" l="1"/>
  <c r="D160" s="1"/>
</calcChain>
</file>

<file path=xl/sharedStrings.xml><?xml version="1.0" encoding="utf-8"?>
<sst xmlns="http://schemas.openxmlformats.org/spreadsheetml/2006/main" count="256" uniqueCount="225">
  <si>
    <t>загальний фонд</t>
  </si>
  <si>
    <t>спеціальний фонд</t>
  </si>
  <si>
    <t>УСЬОГО за розділом І, у тому числі:</t>
  </si>
  <si>
    <t>УСЬОГО за розділом ІІ, у тому числі:</t>
  </si>
  <si>
    <t>2020 рік</t>
  </si>
  <si>
    <t>2021 рік</t>
  </si>
  <si>
    <t>2022 рік</t>
  </si>
  <si>
    <t>2023 рік</t>
  </si>
  <si>
    <t>(грн)</t>
  </si>
  <si>
    <t xml:space="preserve">Показники доходів бюджету </t>
  </si>
  <si>
    <t>Код</t>
  </si>
  <si>
    <t>Найменування згідно з Класифікацією доходів бюджету</t>
  </si>
  <si>
    <t>І. Доходи (без урахування міжбюджетних трансфертів)</t>
  </si>
  <si>
    <t>Цільові фонди, у тому числі:  </t>
  </si>
  <si>
    <t>ІІ. Трансферти з державного бюджету</t>
  </si>
  <si>
    <t>Дотації з державного бюджету, у тому числі:</t>
  </si>
  <si>
    <t>Субвенції з державного бюджету, у тому числі:</t>
  </si>
  <si>
    <t>ІIІ. Трансферти з інших бюджетів</t>
  </si>
  <si>
    <t>Дотації з місцевих бюджетів, у тому числі:</t>
  </si>
  <si>
    <t>Субвенції з місцевих бюджетів, у тому числі:</t>
  </si>
  <si>
    <t>УСЬОГО за розділом ІІІ, у тому числі:</t>
  </si>
  <si>
    <t>РАЗОМ за розділами І, ІІ та ІІІ, у тому числі:</t>
  </si>
  <si>
    <t>Податки на доходи, податки на прибуток, податки на збільшення ринкової вартості</t>
  </si>
  <si>
    <t>11010000</t>
  </si>
  <si>
    <t>Податок  та збір на доходи фізичних осіб</t>
  </si>
  <si>
    <t>11010100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</si>
  <si>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</si>
  <si>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11010200</t>
  </si>
  <si>
    <t>Податок на доходи фізичних осіб з грошового забезпечення, грошових винагород та інших виплат, одержаних військовослужбовцями та особами рядового і начальницького складу, що сплачується податковими агентами</t>
  </si>
  <si>
    <t>11010400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</si>
  <si>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</si>
  <si>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11010500</t>
  </si>
  <si>
    <t>Податок на доходи фізичних осіб, що сплачується фізичними особами за результатами річного декларування</t>
  </si>
  <si>
    <t>11020000</t>
  </si>
  <si>
    <t>Податок на прибуток підприємств</t>
  </si>
  <si>
    <t>11020200</t>
  </si>
  <si>
    <t>Податок на прибуток підприємств та фінансових установ комунальної власності</t>
  </si>
  <si>
    <t>Рентна плата та плата за використання інших природних ресурсів</t>
  </si>
  <si>
    <t>13010000</t>
  </si>
  <si>
    <t>Рентна плата за спеціальне використання лісових ресурсів</t>
  </si>
  <si>
    <t>13010200</t>
  </si>
  <si>
    <t>Рентна плата за спеціальне використання лісових ресурсів (крім рентної плати за спеціальне використання лісових ресурсів в частині деревини, заготовленої в порядку рубок головного користування)</t>
  </si>
  <si>
    <t>Внутрішні податки на товари та послуги  </t>
  </si>
  <si>
    <t>14020000</t>
  </si>
  <si>
    <t>Акцизний податок з вироблених в Україні підакцизних товарів (продукції)</t>
  </si>
  <si>
    <t>14021900</t>
  </si>
  <si>
    <t>Пальне</t>
  </si>
  <si>
    <t>14030000</t>
  </si>
  <si>
    <t>Акцизний податок з ввезених на митну територію України підакцизних товарів (продукції) </t>
  </si>
  <si>
    <t>14031900</t>
  </si>
  <si>
    <t>14040000</t>
  </si>
  <si>
    <t>Акцизний податок з реалізації суб’єктами господарювання роздрібної торгівлі підакцизних товарів</t>
  </si>
  <si>
    <t>Місцеві податки</t>
  </si>
  <si>
    <t>18010000</t>
  </si>
  <si>
    <t>Податок на майно</t>
  </si>
  <si>
    <t>18010100</t>
  </si>
  <si>
    <t>Податок на нерухоме майно, відмінне від земельної ділянки, сплачений юридичними особами, які є власниками об'єктів житлової нерухомості</t>
  </si>
  <si>
    <t>18010200</t>
  </si>
  <si>
    <t>Податок на нерухоме майно, відмінне від земельної ділянки, сплачений фізичними особами, які є власниками об'єктів житлової нерухомості</t>
  </si>
  <si>
    <t>18010300</t>
  </si>
  <si>
    <t>Податок на нерухоме майно, відмінне від земельної ділянки, сплачений фізичними особами, які є власниками об'єктів нежитлової нерухомості</t>
  </si>
  <si>
    <t>18010400</t>
  </si>
  <si>
    <t>Податок на нерухоме майно, відмінне від земельної ділянки, сплачений  юридичними особами, які є власниками об'єктів нежитлової нерухомості</t>
  </si>
  <si>
    <t>18010500</t>
  </si>
  <si>
    <t>Земельний податок з юридичних осіб  </t>
  </si>
  <si>
    <t>18010600</t>
  </si>
  <si>
    <t>Орендна плата з юридичних осіб </t>
  </si>
  <si>
    <t>18010700</t>
  </si>
  <si>
    <t>Земельний податок з фізичних осіб</t>
  </si>
  <si>
    <t>18010900</t>
  </si>
  <si>
    <t>Орендна плата з фізичних осіб</t>
  </si>
  <si>
    <t>18011000</t>
  </si>
  <si>
    <t>Транспортний податок з фізичних осіб</t>
  </si>
  <si>
    <t>18020000</t>
  </si>
  <si>
    <t>Збір за місця для паркування транспортних засобів </t>
  </si>
  <si>
    <t>18050000</t>
  </si>
  <si>
    <t>Єдиний податок  </t>
  </si>
  <si>
    <t>18050300</t>
  </si>
  <si>
    <t>Єдиний податок з юридичних осіб </t>
  </si>
  <si>
    <t>18050400</t>
  </si>
  <si>
    <t>Єдиний податок з фізичних осіб </t>
  </si>
  <si>
    <t>18050500</t>
  </si>
  <si>
    <t>Єдиний податок з сільськогосподарських товаровиробників,  у яких частка сільськогосподарського товаровиробництва за попередній податковий (звітний) рік дорівнює або перевищує 75 відсотків</t>
  </si>
  <si>
    <t>19000000</t>
  </si>
  <si>
    <t>Інші податки та збори </t>
  </si>
  <si>
    <t>19010000</t>
  </si>
  <si>
    <t>Екологічний податок </t>
  </si>
  <si>
    <t>19010100</t>
  </si>
  <si>
    <t>Надходження від викидів забруднюючих речовин в атмосферне повітря стаціонарними джерелами забруднення </t>
  </si>
  <si>
    <t>19010200</t>
  </si>
  <si>
    <t>Надходження від скидів забруднюючих речовин безпосередньо у водні об'єкти </t>
  </si>
  <si>
    <t>19010300</t>
  </si>
  <si>
    <t>Надходження від розміщення відходів у спеціально відведених для цього місцях чи на об'єктах, крім розміщення окремих видів відходів як вторинної сировини </t>
  </si>
  <si>
    <t>Податкові надходження, у тому числі:  </t>
  </si>
  <si>
    <t>21000000</t>
  </si>
  <si>
    <t>Доходи від  власності та підприємницької діяльності</t>
  </si>
  <si>
    <t>21010000</t>
  </si>
  <si>
    <t>Частина чистого прибутку (доходу) державних або комунальних унітарних підприємств та їх об'єднань, що вилучається до відповідного бюджету, та дивіденди (дохід), нараховані на акції (частки) господарських товариств, у статутних капіталах яких є державна або комунальна власність</t>
  </si>
  <si>
    <t>21010300</t>
  </si>
  <si>
    <t>Частина чистого прибутку (доходу) комунальних унітарних підприємств та їх об'єднань, що вилучається до відповідного місцевого бюджету</t>
  </si>
  <si>
    <t>21050000</t>
  </si>
  <si>
    <t>Плата за розміщення тимчасово вільних коштів місцевих бюджетів </t>
  </si>
  <si>
    <t>21080000</t>
  </si>
  <si>
    <t>Інші надходження</t>
  </si>
  <si>
    <t>21081100</t>
  </si>
  <si>
    <t>Адміністративні штрафи та інші санкції </t>
  </si>
  <si>
    <t>21081500</t>
  </si>
  <si>
    <t>Адміністративні штрафи та штрафні санкції за порушення законодавства у сфері виробництва та обігу алкогольних напоїв та тютюнових виробів</t>
  </si>
  <si>
    <t>22000000</t>
  </si>
  <si>
    <t>Адміністративні збори та платежі, доходи від некомерційної господарської діяльності </t>
  </si>
  <si>
    <t>22010000</t>
  </si>
  <si>
    <t>Плата за надання адміністративних послуг</t>
  </si>
  <si>
    <t>22010300</t>
  </si>
  <si>
    <t>Адміністративний збір за проведення державної реєстрації юридичних осіб, фізичних осіб - підприємців та громадських формувань</t>
  </si>
  <si>
    <t>22012500</t>
  </si>
  <si>
    <t>Плата за надання інших адміністративних послуг</t>
  </si>
  <si>
    <t>22012600</t>
  </si>
  <si>
    <t>Адміністративний збір за державну реєстрацію речових прав на нерухоме майно та їх обтяжень</t>
  </si>
  <si>
    <t>22012900</t>
  </si>
  <si>
    <t>Плата за скорочення термінів надання послуг у сфері державної реєстрації речових прав на нерухоме майно та їх обтяжень і державної реєстрації юридичних осіб, фізичних осіб - підприємців та громадських формувань, а також плата за надання інших платних послуг</t>
  </si>
  <si>
    <t>22080000</t>
  </si>
  <si>
    <t>Надходження від орендної плати за користування цілісним майновим комплексом та іншим державним майном  </t>
  </si>
  <si>
    <t>22080400</t>
  </si>
  <si>
    <t>Надходження від орендної плати за користування цілісним майновим комплексом та іншим майном, що перебуває в комунальній власності </t>
  </si>
  <si>
    <t>22090000</t>
  </si>
  <si>
    <t>Державне мито</t>
  </si>
  <si>
    <t>22090100</t>
  </si>
  <si>
    <t>Державне мито, що сплачується за місцем розгляду та оформлення документів, у тому числі за оформлення документів на спадщину і дарування  </t>
  </si>
  <si>
    <t>22090400</t>
  </si>
  <si>
    <t>Державне мито, пов'язане з видачею та оформленням закордонних паспортів (посвідок) та паспортів громадян України  </t>
  </si>
  <si>
    <t>24000000</t>
  </si>
  <si>
    <t>Інші неподаткові надходження  </t>
  </si>
  <si>
    <t>24060000</t>
  </si>
  <si>
    <t>Інші надходження  </t>
  </si>
  <si>
    <t>24062100</t>
  </si>
  <si>
    <t>Грошові стягнення за шкоду, заподіяну порушенням законодавства про охорону навколишнього природного середовища внаслідок господарської та іншої діяльності </t>
  </si>
  <si>
    <t>24170000</t>
  </si>
  <si>
    <t>Надходження коштів пайової участі у розвитку інфраструктури населеного пункту</t>
  </si>
  <si>
    <t>25000000</t>
  </si>
  <si>
    <t>Власні надходження бюджетних установ  </t>
  </si>
  <si>
    <t>25010000</t>
  </si>
  <si>
    <t>Надходження від плати за послуги, що надаються бюджетними установами згідно із законодавством </t>
  </si>
  <si>
    <t>25010100</t>
  </si>
  <si>
    <t>Плата за послуги, що надаються бюджетними установами згідно з їх основною діяльністю</t>
  </si>
  <si>
    <t>25010300</t>
  </si>
  <si>
    <t>Плата за оренду майна бюджетних установ</t>
  </si>
  <si>
    <t>25010400</t>
  </si>
  <si>
    <t>Надходження бюджетних установ від реалізації в установленому порядку майна (крім нерухомого майна)</t>
  </si>
  <si>
    <t>25020000</t>
  </si>
  <si>
    <t>Інші джерела власних надходжень бюджетних установ  </t>
  </si>
  <si>
    <t>25020100</t>
  </si>
  <si>
    <t>Благодійні внески, гранти та дарунки</t>
  </si>
  <si>
    <t>Неподаткові надходження у тому числі:    </t>
  </si>
  <si>
    <t>31000000</t>
  </si>
  <si>
    <t>Надходження від продажу основного капіталу  </t>
  </si>
  <si>
    <t>31010000</t>
  </si>
  <si>
    <t>Кошти від реалізації скарбів, майна, одержаного державою або територіальною громадою в порядку спадкування чи дарування, безхазяйного майна, знахідок, а також валютних цінностей і грошових коштів, власники яких невідомі </t>
  </si>
  <si>
    <t>31010200</t>
  </si>
  <si>
    <t>Кошти від реалізації безхазяйного майна, знахідок, спадкового майна, майна, одержаного територіальною громадою в порядку спадкування чи дарування, а також валютні цінності і грошові кошти, власники яких невідомі  </t>
  </si>
  <si>
    <t>33000000</t>
  </si>
  <si>
    <t>Кошти від продажу землі і нематеріальних активів </t>
  </si>
  <si>
    <t>33010000</t>
  </si>
  <si>
    <t>Кошти від продажу землі</t>
  </si>
  <si>
    <t>Доходи від операцій з капіталом у тому числі:  </t>
  </si>
  <si>
    <t>41020100</t>
  </si>
  <si>
    <t>Базова дотація</t>
  </si>
  <si>
    <t>41033200</t>
  </si>
  <si>
    <t>Субвенція з державного бюджету місцевим бюджетам на формування інфраструктури об'єднаних територіальних громад</t>
  </si>
  <si>
    <t>41033900</t>
  </si>
  <si>
    <t>Освітня субвенція з державного бюджету місцевим бюджетам</t>
  </si>
  <si>
    <t>41034200</t>
  </si>
  <si>
    <t>Медична субвенція з державного бюджету місцевим бюджетам</t>
  </si>
  <si>
    <t>41034500</t>
  </si>
  <si>
    <t>Субвенція з державного бюджету місцевим бюджетам на здійснення заходів щодо соціально-економічного розвитку окремих територій</t>
  </si>
  <si>
    <t xml:space="preserve">Субвенція з державного бюджету місцевим бюджетам на проведення виборів депутатів місцевих рад та сільських, селищних, міських голів </t>
  </si>
  <si>
    <t>41040200</t>
  </si>
  <si>
    <t>Дотація з місцевого бюджету на здійснення переданих з державного бюджету видатків з утримання закладів освіти та охорони здоров'я за рахунок відповідної додаткової дотації з державного бюджету</t>
  </si>
  <si>
    <t>41051000</t>
  </si>
  <si>
    <t>Субвенція з місцевого бюджету на здійснення переданих видатків у сфері освіти за рахунок коштів освітньої субвенції</t>
  </si>
  <si>
    <t>41051200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</si>
  <si>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</si>
  <si>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41051400</t>
  </si>
  <si>
    <t>Субвенція з місцевого бюджету на забезпечення якісної, сучасної та доступної загальної середньої освіти «Нова українська школа» за рахунок відповідної субвенції з державного бюджету</t>
  </si>
  <si>
    <t>41051500</t>
  </si>
  <si>
    <t>Субвенція з місцевого бюджету на здійснення переданих видатків у сфері охорони здоров’я за рахунок коштів медичної субвенції</t>
  </si>
  <si>
    <t>Субвенція з місцевого бюджету за рахунок коштів медичної субвенції, що утворилася на початок бюджетного періоду</t>
  </si>
  <si>
    <t>41052000</t>
  </si>
  <si>
    <t>Субвенція з місцевого бюджету на відшкодування вартості лікарських засобів для лікування окремих захворювань за рахунок відповідної субвенції з державного бюджету</t>
  </si>
  <si>
    <t>41053900</t>
  </si>
  <si>
    <t>Інші субвенції з місцевого бюджету</t>
  </si>
  <si>
    <t>41054100</t>
  </si>
  <si>
    <t>Субвенція з місцевого бюджету на здійснення заходів щодо соціально-економічного розвитку окремих територій за рахунок залишку коштів відповідної субвенції з державного бюджету, що утворився на кінець  року</t>
  </si>
  <si>
    <t>41051100</t>
  </si>
  <si>
    <t>Субвенція з місцевого бюджету за рахунок залишку коштів освітньої субвенції, що утворився на початок бюджетного періоду</t>
  </si>
  <si>
    <t>Субвенція з місцевого бюджету на фінансове забезпечення будівництва, реконструкції, ремонту і утримання автомобільних доріг загального користування місцевого значення, вулиць і доріг комунальної власності у населених пунктах за рахунок відповідної субвенції з державного бюджету</t>
  </si>
  <si>
    <t>Доходи від операцій з кредитування та надання гарантій</t>
  </si>
  <si>
    <t>Плата за гарантії, надані Верховною Радою Автономної Республіки Крим та міськими радами</t>
  </si>
  <si>
    <t>Субвенція з місцевого бюджету на реалізацію заходів, спрямованих на підвищення якості освіти за рахунок відповідної субвенції з держбюджету</t>
  </si>
  <si>
    <t>Примітка:</t>
  </si>
  <si>
    <r>
      <t xml:space="preserve">• підсумкові показники </t>
    </r>
    <r>
      <rPr>
        <b/>
        <sz val="12"/>
        <rFont val="Times New Roman"/>
        <family val="1"/>
        <charset val="204"/>
      </rPr>
      <t xml:space="preserve">додатку 2 == </t>
    </r>
    <r>
      <rPr>
        <sz val="12"/>
        <rFont val="Times New Roman"/>
        <family val="1"/>
        <charset val="204"/>
      </rPr>
      <t xml:space="preserve">показникам доходів </t>
    </r>
    <r>
      <rPr>
        <b/>
        <sz val="12"/>
        <rFont val="Times New Roman"/>
        <family val="1"/>
        <charset val="204"/>
      </rPr>
      <t>розділу І додатку 1</t>
    </r>
  </si>
  <si>
    <r>
      <t xml:space="preserve">• показники </t>
    </r>
    <r>
      <rPr>
        <b/>
        <sz val="12"/>
        <rFont val="Times New Roman"/>
        <family val="1"/>
        <charset val="204"/>
      </rPr>
      <t>розділу III  додатка 2 ==</t>
    </r>
    <r>
      <rPr>
        <sz val="12"/>
        <rFont val="Times New Roman"/>
        <family val="1"/>
        <charset val="204"/>
      </rPr>
      <t xml:space="preserve"> підсумковим показникам </t>
    </r>
    <r>
      <rPr>
        <b/>
        <sz val="12"/>
        <rFont val="Times New Roman"/>
        <family val="1"/>
        <charset val="204"/>
      </rPr>
      <t>додатку 11</t>
    </r>
  </si>
  <si>
    <r>
      <rPr>
        <b/>
        <sz val="12"/>
        <color theme="1"/>
        <rFont val="Times New Roman"/>
        <family val="1"/>
        <charset val="204"/>
      </rPr>
      <t>Показники додатку 2 повинні відповідати відповідним показникам додатків 1 та 11,</t>
    </r>
    <r>
      <rPr>
        <sz val="12"/>
        <color theme="1"/>
        <rFont val="Times New Roman"/>
        <family val="1"/>
        <charset val="204"/>
      </rPr>
      <t xml:space="preserve"> а саме:</t>
    </r>
  </si>
  <si>
    <t>Рентна плата за спеціальне використання лісових ресурсів в частині деревини, заготовленої в порядку рубок головного користування</t>
  </si>
  <si>
    <t>Рентна плата за користування надрами загальнодержавного значення</t>
  </si>
  <si>
    <t>Рентна плата за користування надрами для видобування інших   корисних копалин загальнодержавного значення»</t>
  </si>
  <si>
    <t>Рентна плата за користування надрами для видобування нафти</t>
  </si>
  <si>
    <t>Рентна плата за користування надрами для видобування природного газу</t>
  </si>
  <si>
    <t xml:space="preserve">Рентна плата за користування надрами для видобування корисних копалин місцевого значення </t>
  </si>
  <si>
    <t>Туристичний збір</t>
  </si>
  <si>
    <t>Туристичний збір, сплачений юридичними особами</t>
  </si>
  <si>
    <t>Туристичний збір, сплачений фізичними особами</t>
  </si>
  <si>
    <t>Орендна плата за водні об'єкти (їх частини), що надаються в користування на умовах оренди, районними, Київською та Севастопольською міськими державними адміністраціями, місцевими радами</t>
  </si>
  <si>
    <t>Кошти за шкоду, що заподіяна на земельних ділянках державної та комунальної власності, які не надані у користування та не передані у власність, внаслідок їх самовільного зайняття, використання не за цільовим призначенням, зняття ґрунтового покриву (родючого шару ґрунту) без спеціального дозволу</t>
  </si>
  <si>
    <t>Надходження коштів від відшкодування втрат сільськогосподарського і лісогосподарського виробництва</t>
  </si>
  <si>
    <t>Кошти від відчуження майна, що належить Автономній Республіці Крим та майна, що перебуває в комунальній власності</t>
  </si>
  <si>
    <t>Кошти від продажу земельних ділянок несільськогосподарського призначення, що перебувають у державній або комунальній власності, та земельних ділянок, які знаходяться на території Автономної Республіки Крим</t>
  </si>
  <si>
    <t>Субвенція з місцевого бюджету на здійснення підтримки окремих закладів та заходів у системі охорони здоров'я за рахунок відповідної субвенції з державного бюджету</t>
  </si>
  <si>
    <t>2024 рік</t>
  </si>
  <si>
    <t>очікуване виконання 21р</t>
  </si>
  <si>
    <t>до прогнозу бюджету Долинської</t>
  </si>
  <si>
    <t>міської територіальної громади</t>
  </si>
  <si>
    <t>Додаток 2</t>
  </si>
  <si>
    <t>09532000000</t>
  </si>
  <si>
    <r>
      <rPr>
        <sz val="12"/>
        <rFont val="Times New Roman"/>
        <family val="1"/>
        <charset val="204"/>
      </rPr>
      <t>(код бюджету)</t>
    </r>
  </si>
  <si>
    <t>Субвенція з місцевого бюджету на проведення виборів депутатів місцевих рад та сільських, селищних, міських голів за рахунок відповідної субвенції з державного бюджету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</si>
</sst>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9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sz val="13"/>
      <name val="Times New Roman"/>
      <family val="1"/>
      <charset val="204"/>
    </font>
    <font>
      <u/>
      <sz val="1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1" fontId="0" fillId="0" borderId="0" xfId="0" applyNumberFormat="1"/>
    <xf numFmtId="164" fontId="0" fillId="0" borderId="0" xfId="0" applyNumberFormat="1"/>
    <xf numFmtId="165" fontId="0" fillId="0" borderId="0" xfId="0" applyNumberFormat="1"/>
    <xf numFmtId="2" fontId="0" fillId="0" borderId="0" xfId="0" applyNumberFormat="1" applyFill="1"/>
    <xf numFmtId="0" fontId="5" fillId="0" borderId="0" xfId="0" applyFont="1" applyFill="1" applyBorder="1" applyAlignment="1">
      <alignment vertical="center" wrapText="1"/>
    </xf>
    <xf numFmtId="0" fontId="1" fillId="0" borderId="0" xfId="0" applyFont="1" applyAlignment="1">
      <alignment vertical="center"/>
    </xf>
    <xf numFmtId="1" fontId="3" fillId="0" borderId="1" xfId="0" applyNumberFormat="1" applyFont="1" applyBorder="1" applyAlignment="1">
      <alignment horizontal="right" vertical="center"/>
    </xf>
    <xf numFmtId="0" fontId="3" fillId="0" borderId="1" xfId="0" applyNumberFormat="1" applyFont="1" applyBorder="1" applyAlignment="1">
      <alignment horizontal="left" vertical="center" wrapText="1"/>
    </xf>
    <xf numFmtId="1" fontId="3" fillId="0" borderId="1" xfId="0" applyNumberFormat="1" applyFont="1" applyBorder="1" applyAlignment="1">
      <alignment horizontal="center" vertical="center"/>
    </xf>
    <xf numFmtId="0" fontId="0" fillId="0" borderId="0" xfId="0" applyBorder="1"/>
    <xf numFmtId="4" fontId="6" fillId="0" borderId="0" xfId="0" applyNumberFormat="1" applyFont="1" applyBorder="1" applyAlignment="1">
      <alignment horizontal="right" vertical="center"/>
    </xf>
    <xf numFmtId="1" fontId="0" fillId="0" borderId="0" xfId="0" applyNumberFormat="1" applyBorder="1"/>
    <xf numFmtId="2" fontId="0" fillId="0" borderId="0" xfId="0" applyNumberFormat="1" applyBorder="1"/>
    <xf numFmtId="0" fontId="0" fillId="0" borderId="0" xfId="0" applyBorder="1" applyAlignment="1">
      <alignment vertical="top"/>
    </xf>
    <xf numFmtId="0" fontId="7" fillId="0" borderId="0" xfId="0" applyFont="1" applyBorder="1" applyAlignment="1">
      <alignment vertical="top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vertical="center" wrapText="1"/>
    </xf>
    <xf numFmtId="1" fontId="2" fillId="0" borderId="1" xfId="0" applyNumberFormat="1" applyFont="1" applyBorder="1" applyAlignment="1">
      <alignment horizontal="right" vertical="center" wrapText="1"/>
    </xf>
    <xf numFmtId="0" fontId="1" fillId="0" borderId="1" xfId="0" applyFont="1" applyBorder="1" applyAlignment="1">
      <alignment horizontal="right" vertical="center" wrapText="1"/>
    </xf>
    <xf numFmtId="0" fontId="1" fillId="2" borderId="1" xfId="0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vertical="center" wrapText="1"/>
    </xf>
    <xf numFmtId="1" fontId="1" fillId="2" borderId="1" xfId="0" applyNumberFormat="1" applyFont="1" applyFill="1" applyBorder="1" applyAlignment="1">
      <alignment horizontal="right" vertical="center" wrapText="1"/>
    </xf>
    <xf numFmtId="0" fontId="1" fillId="0" borderId="1" xfId="0" applyFont="1" applyBorder="1" applyAlignment="1">
      <alignment vertical="center" wrapText="1"/>
    </xf>
    <xf numFmtId="1" fontId="1" fillId="0" borderId="1" xfId="0" applyNumberFormat="1" applyFont="1" applyBorder="1" applyAlignment="1">
      <alignment horizontal="right" vertical="center" wrapText="1"/>
    </xf>
    <xf numFmtId="1" fontId="1" fillId="3" borderId="1" xfId="0" applyNumberFormat="1" applyFont="1" applyFill="1" applyBorder="1" applyAlignment="1">
      <alignment horizontal="right" vertical="center" wrapText="1"/>
    </xf>
    <xf numFmtId="0" fontId="2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vertical="center" wrapText="1"/>
    </xf>
    <xf numFmtId="1" fontId="1" fillId="4" borderId="1" xfId="0" applyNumberFormat="1" applyFont="1" applyFill="1" applyBorder="1" applyAlignment="1">
      <alignment horizontal="right" vertical="center" wrapText="1"/>
    </xf>
    <xf numFmtId="0" fontId="1" fillId="5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vertical="center" wrapText="1"/>
    </xf>
    <xf numFmtId="1" fontId="1" fillId="5" borderId="1" xfId="0" applyNumberFormat="1" applyFont="1" applyFill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/>
    </xf>
    <xf numFmtId="1" fontId="2" fillId="0" borderId="1" xfId="0" applyNumberFormat="1" applyFont="1" applyBorder="1" applyAlignment="1">
      <alignment vertical="center" wrapText="1"/>
    </xf>
    <xf numFmtId="1" fontId="1" fillId="0" borderId="1" xfId="0" applyNumberFormat="1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readingOrder="1"/>
    </xf>
    <xf numFmtId="0" fontId="1" fillId="0" borderId="0" xfId="0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 wrapText="1"/>
    </xf>
    <xf numFmtId="49" fontId="8" fillId="0" borderId="0" xfId="0" applyNumberFormat="1" applyFont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73"/>
  <sheetViews>
    <sheetView tabSelected="1" workbookViewId="0">
      <pane ySplit="10" topLeftCell="A11" activePane="bottomLeft" state="frozen"/>
      <selection pane="bottomLeft" activeCell="F72" sqref="F72:G72"/>
    </sheetView>
  </sheetViews>
  <sheetFormatPr defaultRowHeight="15"/>
  <cols>
    <col min="1" max="1" width="12.140625" customWidth="1"/>
    <col min="2" max="2" width="107.85546875" customWidth="1"/>
    <col min="3" max="3" width="14.5703125" customWidth="1"/>
    <col min="4" max="4" width="14.42578125" customWidth="1"/>
    <col min="5" max="5" width="14.42578125" hidden="1" customWidth="1"/>
    <col min="6" max="7" width="14.140625" customWidth="1"/>
    <col min="8" max="8" width="13.85546875" customWidth="1"/>
    <col min="9" max="9" width="9.5703125" bestFit="1" customWidth="1"/>
    <col min="11" max="11" width="10" bestFit="1" customWidth="1"/>
  </cols>
  <sheetData>
    <row r="1" spans="1:11" ht="16.5">
      <c r="A1" s="6"/>
      <c r="B1" s="6"/>
      <c r="C1" s="6"/>
      <c r="D1" s="6"/>
      <c r="E1" s="6"/>
      <c r="F1" s="15" t="s">
        <v>221</v>
      </c>
      <c r="G1" s="6"/>
      <c r="H1" s="6"/>
    </row>
    <row r="2" spans="1:11" ht="16.5">
      <c r="A2" s="6"/>
      <c r="B2" s="6"/>
      <c r="C2" s="6"/>
      <c r="D2" s="6"/>
      <c r="E2" s="6"/>
      <c r="F2" s="15" t="s">
        <v>219</v>
      </c>
      <c r="G2" s="6"/>
      <c r="H2" s="6"/>
    </row>
    <row r="3" spans="1:11" ht="16.5">
      <c r="A3" s="6"/>
      <c r="B3" s="6"/>
      <c r="C3" s="6"/>
      <c r="D3" s="6"/>
      <c r="E3" s="6"/>
      <c r="F3" s="15" t="s">
        <v>220</v>
      </c>
      <c r="G3" s="6"/>
      <c r="H3" s="6"/>
    </row>
    <row r="4" spans="1:11" ht="15.75">
      <c r="A4" s="6"/>
      <c r="B4" s="6"/>
      <c r="C4" s="6"/>
      <c r="D4" s="6"/>
      <c r="E4" s="6"/>
      <c r="F4" s="6"/>
      <c r="G4" s="6"/>
      <c r="H4" s="6"/>
    </row>
    <row r="5" spans="1:11" ht="15.75">
      <c r="A5" s="41" t="s">
        <v>9</v>
      </c>
      <c r="B5" s="41"/>
      <c r="C5" s="41"/>
      <c r="D5" s="41"/>
      <c r="E5" s="41"/>
      <c r="F5" s="41"/>
      <c r="G5" s="41"/>
      <c r="H5" s="41"/>
    </row>
    <row r="6" spans="1:11">
      <c r="A6" s="45" t="s">
        <v>222</v>
      </c>
      <c r="B6" s="45"/>
    </row>
    <row r="7" spans="1:11" ht="15.75">
      <c r="A7" s="14" t="s">
        <v>223</v>
      </c>
    </row>
    <row r="8" spans="1:11" ht="15.75">
      <c r="A8" s="40" t="s">
        <v>8</v>
      </c>
      <c r="B8" s="40"/>
      <c r="C8" s="40"/>
      <c r="D8" s="40"/>
      <c r="E8" s="40"/>
      <c r="F8" s="40"/>
      <c r="G8" s="40"/>
      <c r="H8" s="40"/>
    </row>
    <row r="9" spans="1:11" ht="20.100000000000001" customHeight="1">
      <c r="A9" s="38" t="s">
        <v>10</v>
      </c>
      <c r="B9" s="38" t="s">
        <v>11</v>
      </c>
      <c r="C9" s="38" t="s">
        <v>4</v>
      </c>
      <c r="D9" s="38" t="s">
        <v>5</v>
      </c>
      <c r="E9" s="42" t="s">
        <v>218</v>
      </c>
      <c r="F9" s="38" t="s">
        <v>6</v>
      </c>
      <c r="G9" s="38" t="s">
        <v>7</v>
      </c>
      <c r="H9" s="38" t="s">
        <v>217</v>
      </c>
    </row>
    <row r="10" spans="1:11" ht="18.75" customHeight="1">
      <c r="A10" s="38">
        <v>1</v>
      </c>
      <c r="B10" s="38">
        <v>2</v>
      </c>
      <c r="C10" s="38">
        <v>3</v>
      </c>
      <c r="D10" s="38">
        <v>4</v>
      </c>
      <c r="E10" s="42"/>
      <c r="F10" s="38">
        <v>5</v>
      </c>
      <c r="G10" s="38">
        <v>6</v>
      </c>
      <c r="H10" s="38">
        <v>7</v>
      </c>
    </row>
    <row r="11" spans="1:11" ht="20.100000000000001" customHeight="1">
      <c r="A11" s="42" t="s">
        <v>12</v>
      </c>
      <c r="B11" s="42"/>
      <c r="C11" s="42"/>
      <c r="D11" s="42"/>
      <c r="E11" s="42"/>
      <c r="F11" s="42"/>
      <c r="G11" s="42"/>
      <c r="H11" s="42"/>
    </row>
    <row r="12" spans="1:11" ht="15.75">
      <c r="A12" s="17">
        <v>10000000</v>
      </c>
      <c r="B12" s="18" t="s">
        <v>93</v>
      </c>
      <c r="C12" s="19">
        <f>SUM(C14+C22+C31+C37+C57)</f>
        <v>218712798.42000002</v>
      </c>
      <c r="D12" s="19">
        <f>SUM(D14+D22+D31+D37+D57)</f>
        <v>366726400</v>
      </c>
      <c r="E12" s="19">
        <f>SUM(E14+E22+E31+E37+E57)</f>
        <v>341355222</v>
      </c>
      <c r="F12" s="19">
        <f t="shared" ref="F12:H12" si="0">SUM(F14+F22+F31+F37+F57)</f>
        <v>359952842.20000005</v>
      </c>
      <c r="G12" s="19">
        <f t="shared" si="0"/>
        <v>382413621.94720006</v>
      </c>
      <c r="H12" s="19">
        <f t="shared" si="0"/>
        <v>403521474.72584963</v>
      </c>
    </row>
    <row r="13" spans="1:11" ht="15.75">
      <c r="A13" s="20"/>
      <c r="B13" s="18" t="s">
        <v>0</v>
      </c>
      <c r="C13" s="19">
        <f>SUM(C14+C20+C22+C31+C37)</f>
        <v>218377224.32000002</v>
      </c>
      <c r="D13" s="19">
        <f>SUM(D14+D20+D22+D31+D37)</f>
        <v>366171300</v>
      </c>
      <c r="E13" s="19">
        <f>SUM(E14+E20+E22+E31+E37)</f>
        <v>340582948</v>
      </c>
      <c r="F13" s="19">
        <f t="shared" ref="F13:G13" si="1">SUM(F14+F20+F22+F31+F37)</f>
        <v>359270568.20000005</v>
      </c>
      <c r="G13" s="19">
        <f t="shared" si="1"/>
        <v>381676766.02720004</v>
      </c>
      <c r="H13" s="19">
        <f>SUM(H14+H20+H22+H31+H37)</f>
        <v>402740407.45064962</v>
      </c>
      <c r="K13" s="1"/>
    </row>
    <row r="14" spans="1:11" ht="15.75">
      <c r="A14" s="21">
        <v>11000000</v>
      </c>
      <c r="B14" s="22" t="s">
        <v>22</v>
      </c>
      <c r="C14" s="23">
        <f>SUM(C15+C20)</f>
        <v>131782139.77</v>
      </c>
      <c r="D14" s="23">
        <f>SUM(D15+D20)</f>
        <v>182341050</v>
      </c>
      <c r="E14" s="23">
        <f>SUM(E15+E20)</f>
        <v>182351050</v>
      </c>
      <c r="F14" s="23">
        <f t="shared" ref="F14:G14" si="2">SUM(F15+F20)</f>
        <v>197757698.20000002</v>
      </c>
      <c r="G14" s="23">
        <f t="shared" si="2"/>
        <v>219918280.22720003</v>
      </c>
      <c r="H14" s="23">
        <f>SUM(H15+H20)</f>
        <v>233217494.28264964</v>
      </c>
    </row>
    <row r="15" spans="1:11" ht="15.75">
      <c r="A15" s="20" t="s">
        <v>23</v>
      </c>
      <c r="B15" s="24" t="s">
        <v>24</v>
      </c>
      <c r="C15" s="25">
        <f>SUM(C16:C19)</f>
        <v>131780822.77</v>
      </c>
      <c r="D15" s="25">
        <f>SUM(D16:D19)</f>
        <v>182341050</v>
      </c>
      <c r="E15" s="25">
        <v>182341050</v>
      </c>
      <c r="F15" s="25">
        <f>E15*1.084</f>
        <v>197657698.20000002</v>
      </c>
      <c r="G15" s="25">
        <f>F15*1.096+3177443</f>
        <v>219810280.22720003</v>
      </c>
      <c r="H15" s="25">
        <f>G15*1.068-1654365</f>
        <v>233103014.28264964</v>
      </c>
      <c r="I15" s="1"/>
      <c r="J15" s="1"/>
      <c r="K15" s="2"/>
    </row>
    <row r="16" spans="1:11" ht="31.5">
      <c r="A16" s="20" t="s">
        <v>25</v>
      </c>
      <c r="B16" s="24" t="s">
        <v>26</v>
      </c>
      <c r="C16" s="25">
        <v>126048377</v>
      </c>
      <c r="D16" s="25">
        <v>174448100</v>
      </c>
      <c r="E16" s="25"/>
      <c r="F16" s="25">
        <f>D16*1.084</f>
        <v>189101740.40000001</v>
      </c>
      <c r="G16" s="25">
        <f t="shared" ref="G16:G19" si="3">F16*1.096</f>
        <v>207255507.47840002</v>
      </c>
      <c r="H16" s="25">
        <f t="shared" ref="H16:H19" si="4">G16*1.068</f>
        <v>221348881.98693123</v>
      </c>
      <c r="I16" s="2"/>
    </row>
    <row r="17" spans="1:8" ht="47.25">
      <c r="A17" s="20" t="s">
        <v>27</v>
      </c>
      <c r="B17" s="24" t="s">
        <v>28</v>
      </c>
      <c r="C17" s="25">
        <v>4026428.96</v>
      </c>
      <c r="D17" s="25">
        <v>4232930</v>
      </c>
      <c r="E17" s="25"/>
      <c r="F17" s="25">
        <f t="shared" ref="F17:F19" si="5">D17*1.084</f>
        <v>4588496.12</v>
      </c>
      <c r="G17" s="25">
        <f t="shared" si="3"/>
        <v>5028991.7475200007</v>
      </c>
      <c r="H17" s="25">
        <f t="shared" si="4"/>
        <v>5370963.1863513608</v>
      </c>
    </row>
    <row r="18" spans="1:8" ht="31.5">
      <c r="A18" s="20" t="s">
        <v>29</v>
      </c>
      <c r="B18" s="24" t="s">
        <v>30</v>
      </c>
      <c r="C18" s="25">
        <v>360409.09</v>
      </c>
      <c r="D18" s="25">
        <v>518920</v>
      </c>
      <c r="E18" s="25"/>
      <c r="F18" s="25">
        <f t="shared" si="5"/>
        <v>562509.28</v>
      </c>
      <c r="G18" s="25">
        <f t="shared" si="3"/>
        <v>616510.17088000011</v>
      </c>
      <c r="H18" s="25">
        <f t="shared" si="4"/>
        <v>658432.86249984021</v>
      </c>
    </row>
    <row r="19" spans="1:8" ht="31.5">
      <c r="A19" s="20" t="s">
        <v>31</v>
      </c>
      <c r="B19" s="24" t="s">
        <v>32</v>
      </c>
      <c r="C19" s="25">
        <v>1345607.72</v>
      </c>
      <c r="D19" s="25">
        <v>3141100</v>
      </c>
      <c r="E19" s="25"/>
      <c r="F19" s="25">
        <f t="shared" si="5"/>
        <v>3404952.4000000004</v>
      </c>
      <c r="G19" s="25">
        <f t="shared" si="3"/>
        <v>3731827.8304000008</v>
      </c>
      <c r="H19" s="25">
        <f t="shared" si="4"/>
        <v>3985592.122867201</v>
      </c>
    </row>
    <row r="20" spans="1:8" ht="15.75">
      <c r="A20" s="20" t="s">
        <v>33</v>
      </c>
      <c r="B20" s="24" t="s">
        <v>34</v>
      </c>
      <c r="C20" s="25">
        <f>SUM(C21)</f>
        <v>1317</v>
      </c>
      <c r="D20" s="25">
        <f>SUM(D21)</f>
        <v>0</v>
      </c>
      <c r="E20" s="25">
        <f>SUM(E21)</f>
        <v>10000</v>
      </c>
      <c r="F20" s="25">
        <f t="shared" ref="F20:H20" si="6">SUM(F21)</f>
        <v>100000</v>
      </c>
      <c r="G20" s="25">
        <f t="shared" si="6"/>
        <v>108000</v>
      </c>
      <c r="H20" s="25">
        <f t="shared" si="6"/>
        <v>114480</v>
      </c>
    </row>
    <row r="21" spans="1:8" ht="15.75">
      <c r="A21" s="20" t="s">
        <v>35</v>
      </c>
      <c r="B21" s="24" t="s">
        <v>36</v>
      </c>
      <c r="C21" s="25">
        <v>1317</v>
      </c>
      <c r="D21" s="25"/>
      <c r="E21" s="25">
        <v>10000</v>
      </c>
      <c r="F21" s="25">
        <v>100000</v>
      </c>
      <c r="G21" s="25">
        <f>F21*1.08</f>
        <v>108000</v>
      </c>
      <c r="H21" s="25">
        <f>G21*1.06</f>
        <v>114480</v>
      </c>
    </row>
    <row r="22" spans="1:8" ht="15.75">
      <c r="A22" s="21">
        <v>13000000</v>
      </c>
      <c r="B22" s="22" t="s">
        <v>37</v>
      </c>
      <c r="C22" s="23">
        <f>SUM(C23+C26+C30)</f>
        <v>9449642.4700000007</v>
      </c>
      <c r="D22" s="23">
        <f>SUM(D23+D26+D30)</f>
        <v>18378260</v>
      </c>
      <c r="E22" s="23">
        <f>SUM(E23+E26+E30)</f>
        <v>28142883</v>
      </c>
      <c r="F22" s="23">
        <f>SUM(F23+F26+F30)</f>
        <v>28972638</v>
      </c>
      <c r="G22" s="23">
        <f t="shared" ref="G22:H22" si="7">SUM(G23+G26+G30)</f>
        <v>29886449.040000003</v>
      </c>
      <c r="H22" s="23">
        <f t="shared" si="7"/>
        <v>31679635.9824</v>
      </c>
    </row>
    <row r="23" spans="1:8" ht="15.75">
      <c r="A23" s="20" t="s">
        <v>38</v>
      </c>
      <c r="B23" s="24" t="s">
        <v>39</v>
      </c>
      <c r="C23" s="25">
        <f>SUM(C24:C25)</f>
        <v>618989.83000000007</v>
      </c>
      <c r="D23" s="25">
        <f>SUM(D24:D25)</f>
        <v>1345080</v>
      </c>
      <c r="E23" s="26">
        <f>SUM(E24:E25)</f>
        <v>1757560</v>
      </c>
      <c r="F23" s="26">
        <f>SUM(F24:F25)</f>
        <v>1709345</v>
      </c>
      <c r="G23" s="26">
        <f t="shared" ref="G23:H23" si="8">SUM(G24:G25)</f>
        <v>1846092.6</v>
      </c>
      <c r="H23" s="26">
        <f t="shared" si="8"/>
        <v>1956858.1560000002</v>
      </c>
    </row>
    <row r="24" spans="1:8" ht="31.5">
      <c r="A24" s="20">
        <v>13010100</v>
      </c>
      <c r="B24" s="24" t="s">
        <v>202</v>
      </c>
      <c r="C24" s="25">
        <v>141484.95000000001</v>
      </c>
      <c r="D24" s="25">
        <v>141500</v>
      </c>
      <c r="E24" s="25">
        <v>257560</v>
      </c>
      <c r="F24" s="25">
        <v>244000</v>
      </c>
      <c r="G24" s="25">
        <f>F24*1.08</f>
        <v>263520</v>
      </c>
      <c r="H24" s="25">
        <f>G24*1.06</f>
        <v>279331.20000000001</v>
      </c>
    </row>
    <row r="25" spans="1:8" ht="31.5">
      <c r="A25" s="20" t="s">
        <v>40</v>
      </c>
      <c r="B25" s="24" t="s">
        <v>41</v>
      </c>
      <c r="C25" s="25">
        <v>477504.88</v>
      </c>
      <c r="D25" s="25">
        <v>1203580</v>
      </c>
      <c r="E25" s="25">
        <v>1500000</v>
      </c>
      <c r="F25" s="25">
        <v>1465345</v>
      </c>
      <c r="G25" s="25">
        <f>F25*1.08</f>
        <v>1582572.6</v>
      </c>
      <c r="H25" s="25">
        <f>G25*1.06</f>
        <v>1677526.9560000002</v>
      </c>
    </row>
    <row r="26" spans="1:8" ht="15.75">
      <c r="A26" s="7">
        <v>13030000</v>
      </c>
      <c r="B26" s="8" t="s">
        <v>203</v>
      </c>
      <c r="C26" s="25">
        <f>SUM(C27:C29)</f>
        <v>8830652.6400000006</v>
      </c>
      <c r="D26" s="25">
        <f>SUM(D27:D29)</f>
        <v>16959930</v>
      </c>
      <c r="E26" s="26">
        <f>SUM(E27:E29)</f>
        <v>26283106</v>
      </c>
      <c r="F26" s="26">
        <f>SUM(F27:F29)</f>
        <v>27161076</v>
      </c>
      <c r="G26" s="26">
        <f t="shared" ref="G26:H26" si="9">SUM(G27:G29)</f>
        <v>27929962.080000002</v>
      </c>
      <c r="H26" s="26">
        <f t="shared" si="9"/>
        <v>29605759.8048</v>
      </c>
    </row>
    <row r="27" spans="1:8" ht="31.5">
      <c r="A27" s="7">
        <v>13030100</v>
      </c>
      <c r="B27" s="8" t="s">
        <v>204</v>
      </c>
      <c r="C27" s="25">
        <v>96253.73</v>
      </c>
      <c r="D27" s="25">
        <v>498330</v>
      </c>
      <c r="E27" s="25">
        <v>630206</v>
      </c>
      <c r="F27" s="25">
        <v>630206</v>
      </c>
      <c r="G27" s="25">
        <f>F27*1.08</f>
        <v>680622.4800000001</v>
      </c>
      <c r="H27" s="25">
        <f>G27*1.06</f>
        <v>721459.82880000013</v>
      </c>
    </row>
    <row r="28" spans="1:8" ht="15.75">
      <c r="A28" s="7">
        <v>13030700</v>
      </c>
      <c r="B28" s="8" t="s">
        <v>205</v>
      </c>
      <c r="C28" s="25">
        <v>6968982.0099999998</v>
      </c>
      <c r="D28" s="25">
        <v>13498200</v>
      </c>
      <c r="E28" s="25">
        <v>20076900</v>
      </c>
      <c r="F28" s="25">
        <f>19885000+1300000</f>
        <v>21185000</v>
      </c>
      <c r="G28" s="25">
        <v>21475800</v>
      </c>
      <c r="H28" s="25">
        <f>G28*1.06</f>
        <v>22764348</v>
      </c>
    </row>
    <row r="29" spans="1:8" ht="15.75">
      <c r="A29" s="7">
        <v>13030800</v>
      </c>
      <c r="B29" s="8" t="s">
        <v>206</v>
      </c>
      <c r="C29" s="25">
        <v>1765416.9</v>
      </c>
      <c r="D29" s="25">
        <v>2963400</v>
      </c>
      <c r="E29" s="25">
        <v>5576000</v>
      </c>
      <c r="F29" s="25">
        <v>5345870</v>
      </c>
      <c r="G29" s="25">
        <f t="shared" ref="G28:G29" si="10">F29*1.08</f>
        <v>5773539.6000000006</v>
      </c>
      <c r="H29" s="25">
        <f>G29*1.06</f>
        <v>6119951.9760000007</v>
      </c>
    </row>
    <row r="30" spans="1:8" ht="15.75">
      <c r="A30" s="7">
        <v>13040100</v>
      </c>
      <c r="B30" s="8" t="s">
        <v>207</v>
      </c>
      <c r="C30" s="25"/>
      <c r="D30" s="25">
        <v>73250</v>
      </c>
      <c r="E30" s="26">
        <v>102217</v>
      </c>
      <c r="F30" s="26">
        <v>102217</v>
      </c>
      <c r="G30" s="25">
        <f>F30*1.08</f>
        <v>110394.36</v>
      </c>
      <c r="H30" s="25">
        <f>G30*1.06</f>
        <v>117018.02160000001</v>
      </c>
    </row>
    <row r="31" spans="1:8" ht="15.75">
      <c r="A31" s="21">
        <v>14000000</v>
      </c>
      <c r="B31" s="22" t="s">
        <v>42</v>
      </c>
      <c r="C31" s="23">
        <f t="shared" ref="C31:H31" si="11">SUM(C32+C34+C36)</f>
        <v>13108930.869999999</v>
      </c>
      <c r="D31" s="23">
        <f t="shared" si="11"/>
        <v>19043260</v>
      </c>
      <c r="E31" s="23">
        <f t="shared" si="11"/>
        <v>21552800</v>
      </c>
      <c r="F31" s="23">
        <f t="shared" si="11"/>
        <v>21434503</v>
      </c>
      <c r="G31" s="23">
        <f t="shared" si="11"/>
        <v>14591622.24</v>
      </c>
      <c r="H31" s="23">
        <f t="shared" si="11"/>
        <v>15160417.394400001</v>
      </c>
    </row>
    <row r="32" spans="1:8" ht="15.75">
      <c r="A32" s="20" t="s">
        <v>43</v>
      </c>
      <c r="B32" s="24" t="s">
        <v>44</v>
      </c>
      <c r="C32" s="25">
        <f>SUM(C33)</f>
        <v>2029560.73</v>
      </c>
      <c r="D32" s="25">
        <f>SUM(D33)</f>
        <v>3128170</v>
      </c>
      <c r="E32" s="25">
        <f>SUM(E33)</f>
        <v>3666000</v>
      </c>
      <c r="F32" s="25">
        <f>SUM(F33)</f>
        <v>3666000</v>
      </c>
      <c r="G32" s="25">
        <f t="shared" ref="G32:H32" si="12">SUM(G33)</f>
        <v>3959280.0000000005</v>
      </c>
      <c r="H32" s="25">
        <f t="shared" si="12"/>
        <v>4196836.8000000007</v>
      </c>
    </row>
    <row r="33" spans="1:11" ht="15.75">
      <c r="A33" s="20" t="s">
        <v>45</v>
      </c>
      <c r="B33" s="24" t="s">
        <v>46</v>
      </c>
      <c r="C33" s="25">
        <v>2029560.73</v>
      </c>
      <c r="D33" s="25">
        <v>3128170</v>
      </c>
      <c r="E33" s="25">
        <v>3666000</v>
      </c>
      <c r="F33" s="25">
        <v>3666000</v>
      </c>
      <c r="G33" s="25">
        <f>F33*1.08</f>
        <v>3959280.0000000005</v>
      </c>
      <c r="H33" s="25">
        <f>G33*1.06</f>
        <v>4196836.8000000007</v>
      </c>
    </row>
    <row r="34" spans="1:11" ht="15.75">
      <c r="A34" s="20" t="s">
        <v>47</v>
      </c>
      <c r="B34" s="24" t="s">
        <v>48</v>
      </c>
      <c r="C34" s="25">
        <f>SUM(C35)</f>
        <v>7091875.9699999997</v>
      </c>
      <c r="D34" s="25">
        <f>SUM(D35)</f>
        <v>10897910</v>
      </c>
      <c r="E34" s="25">
        <f>SUM(E35)</f>
        <v>12656800</v>
      </c>
      <c r="F34" s="25">
        <f>SUM(F35)</f>
        <v>12656800</v>
      </c>
      <c r="G34" s="25">
        <f t="shared" ref="G34:H34" si="13">SUM(G35)</f>
        <v>5520639.2400000002</v>
      </c>
      <c r="H34" s="25">
        <f t="shared" si="13"/>
        <v>5851877.5944000008</v>
      </c>
    </row>
    <row r="35" spans="1:11" ht="15.75">
      <c r="A35" s="20" t="s">
        <v>49</v>
      </c>
      <c r="B35" s="24" t="s">
        <v>46</v>
      </c>
      <c r="C35" s="25">
        <v>7091875.9699999997</v>
      </c>
      <c r="D35" s="25">
        <v>10897910</v>
      </c>
      <c r="E35" s="25">
        <v>12656800</v>
      </c>
      <c r="F35" s="25">
        <v>12656800</v>
      </c>
      <c r="G35" s="25">
        <f>F36*1.08</f>
        <v>5520639.2400000002</v>
      </c>
      <c r="H35" s="25">
        <f>G35*1.06</f>
        <v>5851877.5944000008</v>
      </c>
    </row>
    <row r="36" spans="1:11" ht="15.75">
      <c r="A36" s="20" t="s">
        <v>50</v>
      </c>
      <c r="B36" s="24" t="s">
        <v>51</v>
      </c>
      <c r="C36" s="25">
        <v>3987494.17</v>
      </c>
      <c r="D36" s="25">
        <v>5017180</v>
      </c>
      <c r="E36" s="25">
        <v>5230000</v>
      </c>
      <c r="F36" s="25">
        <v>5111703</v>
      </c>
      <c r="G36" s="25">
        <v>5111703</v>
      </c>
      <c r="H36" s="25">
        <v>5111703</v>
      </c>
    </row>
    <row r="37" spans="1:11" ht="15.75">
      <c r="A37" s="21">
        <v>18000000</v>
      </c>
      <c r="B37" s="22" t="s">
        <v>52</v>
      </c>
      <c r="C37" s="23">
        <f>SUM(C38+C48+C52+C49)</f>
        <v>64035194.210000001</v>
      </c>
      <c r="D37" s="23">
        <f>SUM(D38+D48+D52+D49)</f>
        <v>146408730</v>
      </c>
      <c r="E37" s="23">
        <f>SUM(E38+E48+E52+E49)</f>
        <v>108526215</v>
      </c>
      <c r="F37" s="23">
        <f>SUM(F38+F48+F52+F49)</f>
        <v>111005729</v>
      </c>
      <c r="G37" s="23">
        <f t="shared" ref="G37:H37" si="14">SUM(G38+G48+G52+G49)</f>
        <v>117172414.52000001</v>
      </c>
      <c r="H37" s="23">
        <f t="shared" si="14"/>
        <v>122568379.79120001</v>
      </c>
      <c r="K37" s="1"/>
    </row>
    <row r="38" spans="1:11" ht="15.75">
      <c r="A38" s="20" t="s">
        <v>53</v>
      </c>
      <c r="B38" s="24" t="s">
        <v>54</v>
      </c>
      <c r="C38" s="25">
        <f>SUM(C39:C47)</f>
        <v>44224720.329999998</v>
      </c>
      <c r="D38" s="25">
        <f>SUM(D39:D47)</f>
        <v>113679520</v>
      </c>
      <c r="E38" s="25">
        <f>SUM(E39:E47)</f>
        <v>73492903</v>
      </c>
      <c r="F38" s="25">
        <f>SUM(F39:F47)</f>
        <v>73335698</v>
      </c>
      <c r="G38" s="25">
        <f t="shared" ref="G38:H38" si="15">SUM(G39:G47)</f>
        <v>77024981.040000007</v>
      </c>
      <c r="H38" s="25">
        <f t="shared" si="15"/>
        <v>80013300.302400008</v>
      </c>
    </row>
    <row r="39" spans="1:11" ht="31.5">
      <c r="A39" s="20" t="s">
        <v>55</v>
      </c>
      <c r="B39" s="24" t="s">
        <v>56</v>
      </c>
      <c r="C39" s="25">
        <v>16602.39</v>
      </c>
      <c r="D39" s="25">
        <v>35220</v>
      </c>
      <c r="E39" s="25">
        <v>10000</v>
      </c>
      <c r="F39" s="25">
        <v>10000</v>
      </c>
      <c r="G39" s="25">
        <v>10000</v>
      </c>
      <c r="H39" s="25">
        <v>10000</v>
      </c>
    </row>
    <row r="40" spans="1:11" ht="31.5">
      <c r="A40" s="20" t="s">
        <v>57</v>
      </c>
      <c r="B40" s="24" t="s">
        <v>58</v>
      </c>
      <c r="C40" s="25">
        <v>440510.48</v>
      </c>
      <c r="D40" s="25">
        <v>601830</v>
      </c>
      <c r="E40" s="25">
        <v>466300</v>
      </c>
      <c r="F40" s="25">
        <v>466300</v>
      </c>
      <c r="G40" s="25">
        <v>466300</v>
      </c>
      <c r="H40" s="25">
        <v>466300</v>
      </c>
    </row>
    <row r="41" spans="1:11" ht="31.5">
      <c r="A41" s="20" t="s">
        <v>59</v>
      </c>
      <c r="B41" s="24" t="s">
        <v>60</v>
      </c>
      <c r="C41" s="25">
        <v>2526144.08</v>
      </c>
      <c r="D41" s="25">
        <v>3002670</v>
      </c>
      <c r="E41" s="25">
        <v>2619800</v>
      </c>
      <c r="F41" s="25">
        <v>2619800</v>
      </c>
      <c r="G41" s="25">
        <v>2619800</v>
      </c>
      <c r="H41" s="25">
        <v>2619800</v>
      </c>
    </row>
    <row r="42" spans="1:11" ht="31.5">
      <c r="A42" s="20" t="s">
        <v>61</v>
      </c>
      <c r="B42" s="24" t="s">
        <v>62</v>
      </c>
      <c r="C42" s="25">
        <v>2302822.61</v>
      </c>
      <c r="D42" s="25">
        <v>2833050</v>
      </c>
      <c r="E42" s="25">
        <v>3430805</v>
      </c>
      <c r="F42" s="25">
        <v>3273600</v>
      </c>
      <c r="G42" s="25">
        <v>3273600</v>
      </c>
      <c r="H42" s="25">
        <v>3273600</v>
      </c>
    </row>
    <row r="43" spans="1:11" ht="15.75">
      <c r="A43" s="20" t="s">
        <v>63</v>
      </c>
      <c r="B43" s="24" t="s">
        <v>64</v>
      </c>
      <c r="C43" s="25">
        <v>8350851.3899999997</v>
      </c>
      <c r="D43" s="25">
        <v>21761590</v>
      </c>
      <c r="E43" s="25">
        <v>20213800</v>
      </c>
      <c r="F43" s="25">
        <v>20213800</v>
      </c>
      <c r="G43" s="25">
        <v>20213800</v>
      </c>
      <c r="H43" s="25">
        <v>20213800</v>
      </c>
      <c r="I43" s="1"/>
      <c r="J43" s="1"/>
      <c r="K43" s="1"/>
    </row>
    <row r="44" spans="1:11" ht="15.75">
      <c r="A44" s="20" t="s">
        <v>65</v>
      </c>
      <c r="B44" s="24" t="s">
        <v>66</v>
      </c>
      <c r="C44" s="25">
        <v>27093695.350000001</v>
      </c>
      <c r="D44" s="25">
        <v>76024640</v>
      </c>
      <c r="E44" s="25">
        <v>38104185</v>
      </c>
      <c r="F44" s="25">
        <v>38104185</v>
      </c>
      <c r="G44" s="25">
        <f>F44*1.08</f>
        <v>41152519.800000004</v>
      </c>
      <c r="H44" s="25">
        <f>G44*1.06</f>
        <v>43621670.988000005</v>
      </c>
    </row>
    <row r="45" spans="1:11" ht="15.75">
      <c r="A45" s="20" t="s">
        <v>67</v>
      </c>
      <c r="B45" s="24" t="s">
        <v>68</v>
      </c>
      <c r="C45" s="25">
        <v>137546.97</v>
      </c>
      <c r="D45" s="25">
        <v>180430</v>
      </c>
      <c r="E45" s="25">
        <v>636160</v>
      </c>
      <c r="F45" s="25">
        <v>636160</v>
      </c>
      <c r="G45" s="25">
        <v>636160</v>
      </c>
      <c r="H45" s="25">
        <v>636160</v>
      </c>
    </row>
    <row r="46" spans="1:11" ht="15.75">
      <c r="A46" s="20" t="s">
        <v>69</v>
      </c>
      <c r="B46" s="24" t="s">
        <v>70</v>
      </c>
      <c r="C46" s="25">
        <v>3328797.06</v>
      </c>
      <c r="D46" s="25">
        <v>9212290</v>
      </c>
      <c r="E46" s="25">
        <v>7977803</v>
      </c>
      <c r="F46" s="25">
        <v>7977803</v>
      </c>
      <c r="G46" s="25">
        <f>F46*1.08</f>
        <v>8616027.2400000002</v>
      </c>
      <c r="H46" s="25">
        <f>G46*1.06</f>
        <v>9132988.874400001</v>
      </c>
    </row>
    <row r="47" spans="1:11" ht="15.75">
      <c r="A47" s="20" t="s">
        <v>71</v>
      </c>
      <c r="B47" s="24" t="s">
        <v>72</v>
      </c>
      <c r="C47" s="25">
        <v>27750</v>
      </c>
      <c r="D47" s="25">
        <v>27800</v>
      </c>
      <c r="E47" s="25">
        <v>34050</v>
      </c>
      <c r="F47" s="25">
        <v>34050</v>
      </c>
      <c r="G47" s="25">
        <f>F47*1.08</f>
        <v>36774</v>
      </c>
      <c r="H47" s="25">
        <f>G47*1.06</f>
        <v>38980.44</v>
      </c>
    </row>
    <row r="48" spans="1:11" ht="15.75">
      <c r="A48" s="20" t="s">
        <v>73</v>
      </c>
      <c r="B48" s="24" t="s">
        <v>74</v>
      </c>
      <c r="C48" s="25"/>
      <c r="D48" s="25"/>
      <c r="E48" s="25"/>
      <c r="F48" s="25"/>
      <c r="G48" s="25"/>
      <c r="H48" s="25"/>
    </row>
    <row r="49" spans="1:11" ht="15.75">
      <c r="A49" s="7">
        <v>18030000</v>
      </c>
      <c r="B49" s="8" t="s">
        <v>208</v>
      </c>
      <c r="C49" s="25">
        <f>SUM(C50:C51)</f>
        <v>24543.46</v>
      </c>
      <c r="D49" s="25">
        <f>SUM(D50:D51)</f>
        <v>24600</v>
      </c>
      <c r="E49" s="25">
        <f>SUM(E50:E51)</f>
        <v>21080</v>
      </c>
      <c r="F49" s="25">
        <f>SUM(F50:F51)</f>
        <v>15000</v>
      </c>
      <c r="G49" s="25">
        <f t="shared" ref="G49:H49" si="16">SUM(G50:G51)</f>
        <v>20000</v>
      </c>
      <c r="H49" s="25">
        <f t="shared" si="16"/>
        <v>20000</v>
      </c>
    </row>
    <row r="50" spans="1:11" ht="15.75">
      <c r="A50" s="7">
        <v>18030100</v>
      </c>
      <c r="B50" s="8" t="s">
        <v>209</v>
      </c>
      <c r="C50" s="25">
        <v>4800.7299999999996</v>
      </c>
      <c r="D50" s="25">
        <v>4800</v>
      </c>
      <c r="E50" s="25"/>
      <c r="F50" s="25"/>
      <c r="G50" s="25"/>
      <c r="H50" s="25"/>
    </row>
    <row r="51" spans="1:11" ht="15.75">
      <c r="A51" s="7">
        <v>18030200</v>
      </c>
      <c r="B51" s="8" t="s">
        <v>210</v>
      </c>
      <c r="C51" s="25">
        <v>19742.73</v>
      </c>
      <c r="D51" s="25">
        <v>19800</v>
      </c>
      <c r="E51" s="25">
        <v>21080</v>
      </c>
      <c r="F51" s="25">
        <v>15000</v>
      </c>
      <c r="G51" s="25">
        <v>20000</v>
      </c>
      <c r="H51" s="25">
        <v>20000</v>
      </c>
    </row>
    <row r="52" spans="1:11" ht="15.75">
      <c r="A52" s="20" t="s">
        <v>75</v>
      </c>
      <c r="B52" s="24" t="s">
        <v>76</v>
      </c>
      <c r="C52" s="25">
        <f>SUM(C53:C55)</f>
        <v>19785930.419999998</v>
      </c>
      <c r="D52" s="25">
        <f>SUM(D53:D55)</f>
        <v>32704610</v>
      </c>
      <c r="E52" s="25">
        <f>SUM(E53:E55)</f>
        <v>35012232</v>
      </c>
      <c r="F52" s="25">
        <f>SUM(F53:F55)</f>
        <v>37655031</v>
      </c>
      <c r="G52" s="25">
        <f t="shared" ref="G52:H52" si="17">SUM(G53:G55)</f>
        <v>40127433.480000004</v>
      </c>
      <c r="H52" s="25">
        <f t="shared" si="17"/>
        <v>42535079.488800004</v>
      </c>
      <c r="I52" s="1"/>
      <c r="J52" s="1"/>
      <c r="K52" s="1"/>
    </row>
    <row r="53" spans="1:11" ht="15.75">
      <c r="A53" s="20" t="s">
        <v>77</v>
      </c>
      <c r="B53" s="24" t="s">
        <v>78</v>
      </c>
      <c r="C53" s="25">
        <v>2632873.9300000002</v>
      </c>
      <c r="D53" s="25">
        <v>4039000</v>
      </c>
      <c r="E53" s="25">
        <v>3746000</v>
      </c>
      <c r="F53" s="25">
        <v>3420000</v>
      </c>
      <c r="G53" s="25">
        <f>F53*1.08</f>
        <v>3693600.0000000005</v>
      </c>
      <c r="H53" s="25">
        <f>G53*1.06</f>
        <v>3915216.0000000005</v>
      </c>
    </row>
    <row r="54" spans="1:11" ht="15.75">
      <c r="A54" s="20" t="s">
        <v>79</v>
      </c>
      <c r="B54" s="24" t="s">
        <v>80</v>
      </c>
      <c r="C54" s="25">
        <v>17124357.879999999</v>
      </c>
      <c r="D54" s="25">
        <v>28339610</v>
      </c>
      <c r="E54" s="25">
        <v>30901632</v>
      </c>
      <c r="F54" s="25">
        <f>30315000+500000</f>
        <v>30815000</v>
      </c>
      <c r="G54" s="25">
        <v>32740200</v>
      </c>
      <c r="H54" s="25">
        <f t="shared" ref="H54:H55" si="18">G54*1.06</f>
        <v>34704612</v>
      </c>
    </row>
    <row r="55" spans="1:11" ht="31.5">
      <c r="A55" s="20" t="s">
        <v>81</v>
      </c>
      <c r="B55" s="24" t="s">
        <v>82</v>
      </c>
      <c r="C55" s="25">
        <v>28698.61</v>
      </c>
      <c r="D55" s="25">
        <v>326000</v>
      </c>
      <c r="E55" s="25">
        <v>364600</v>
      </c>
      <c r="F55" s="25">
        <v>3420031</v>
      </c>
      <c r="G55" s="25">
        <f t="shared" ref="G54:G55" si="19">F55*1.08</f>
        <v>3693633.4800000004</v>
      </c>
      <c r="H55" s="25">
        <f t="shared" si="18"/>
        <v>3915251.4888000009</v>
      </c>
    </row>
    <row r="56" spans="1:11" ht="15.75">
      <c r="A56" s="20"/>
      <c r="B56" s="18" t="s">
        <v>1</v>
      </c>
      <c r="C56" s="19">
        <f t="shared" ref="C56:C57" si="20">SUM(C57)</f>
        <v>336891.1</v>
      </c>
      <c r="D56" s="19">
        <f t="shared" ref="D56:H57" si="21">SUM(D57)</f>
        <v>555100</v>
      </c>
      <c r="E56" s="19">
        <f t="shared" si="21"/>
        <v>782274</v>
      </c>
      <c r="F56" s="19">
        <f t="shared" si="21"/>
        <v>782274</v>
      </c>
      <c r="G56" s="19">
        <f t="shared" si="21"/>
        <v>844855.92</v>
      </c>
      <c r="H56" s="19">
        <f t="shared" si="21"/>
        <v>895547.27520000003</v>
      </c>
    </row>
    <row r="57" spans="1:11" ht="15.75">
      <c r="A57" s="20" t="s">
        <v>83</v>
      </c>
      <c r="B57" s="24" t="s">
        <v>84</v>
      </c>
      <c r="C57" s="25">
        <f t="shared" si="20"/>
        <v>336891.1</v>
      </c>
      <c r="D57" s="25">
        <f t="shared" si="21"/>
        <v>555100</v>
      </c>
      <c r="E57" s="25">
        <f t="shared" si="21"/>
        <v>782274</v>
      </c>
      <c r="F57" s="25">
        <f t="shared" si="21"/>
        <v>782274</v>
      </c>
      <c r="G57" s="25">
        <f t="shared" si="21"/>
        <v>844855.92</v>
      </c>
      <c r="H57" s="25">
        <f t="shared" si="21"/>
        <v>895547.27520000003</v>
      </c>
    </row>
    <row r="58" spans="1:11" ht="15.75">
      <c r="A58" s="20" t="s">
        <v>85</v>
      </c>
      <c r="B58" s="24" t="s">
        <v>86</v>
      </c>
      <c r="C58" s="25">
        <f>SUM(C59:C61)</f>
        <v>336891.1</v>
      </c>
      <c r="D58" s="25">
        <f>SUM(D59:D61)</f>
        <v>555100</v>
      </c>
      <c r="E58" s="25">
        <f>SUM(E59:E61)</f>
        <v>782274</v>
      </c>
      <c r="F58" s="25">
        <f>SUM(F59:F61)</f>
        <v>782274</v>
      </c>
      <c r="G58" s="25">
        <f t="shared" ref="G58:H58" si="22">SUM(G59:G61)</f>
        <v>844855.92</v>
      </c>
      <c r="H58" s="25">
        <f t="shared" si="22"/>
        <v>895547.27520000003</v>
      </c>
    </row>
    <row r="59" spans="1:11" ht="31.5">
      <c r="A59" s="20" t="s">
        <v>87</v>
      </c>
      <c r="B59" s="24" t="s">
        <v>88</v>
      </c>
      <c r="C59" s="25">
        <v>325020.79999999999</v>
      </c>
      <c r="D59" s="25">
        <v>455900</v>
      </c>
      <c r="E59" s="25">
        <v>733000</v>
      </c>
      <c r="F59" s="25">
        <v>733000</v>
      </c>
      <c r="G59" s="25">
        <f>F59*1.08</f>
        <v>791640</v>
      </c>
      <c r="H59" s="25">
        <f>G59*1.06</f>
        <v>839138.4</v>
      </c>
    </row>
    <row r="60" spans="1:11" ht="15.75">
      <c r="A60" s="20" t="s">
        <v>89</v>
      </c>
      <c r="B60" s="24" t="s">
        <v>90</v>
      </c>
      <c r="C60" s="25">
        <v>7578.88</v>
      </c>
      <c r="D60" s="25">
        <v>8700</v>
      </c>
      <c r="E60" s="25">
        <v>7274</v>
      </c>
      <c r="F60" s="25">
        <v>7274</v>
      </c>
      <c r="G60" s="25">
        <f t="shared" ref="G60:G61" si="23">F60*1.08</f>
        <v>7855.92</v>
      </c>
      <c r="H60" s="25">
        <f t="shared" ref="H60:H61" si="24">G60*1.06</f>
        <v>8327.2752</v>
      </c>
    </row>
    <row r="61" spans="1:11" ht="31.5">
      <c r="A61" s="20" t="s">
        <v>91</v>
      </c>
      <c r="B61" s="24" t="s">
        <v>92</v>
      </c>
      <c r="C61" s="25">
        <v>4291.42</v>
      </c>
      <c r="D61" s="25">
        <v>90500</v>
      </c>
      <c r="E61" s="25">
        <v>42000</v>
      </c>
      <c r="F61" s="25">
        <v>42000</v>
      </c>
      <c r="G61" s="25">
        <f t="shared" si="23"/>
        <v>45360</v>
      </c>
      <c r="H61" s="25">
        <f t="shared" si="24"/>
        <v>48081.600000000006</v>
      </c>
    </row>
    <row r="62" spans="1:11" ht="15.75">
      <c r="A62" s="17">
        <v>20000000</v>
      </c>
      <c r="B62" s="18" t="s">
        <v>152</v>
      </c>
      <c r="C62" s="19">
        <f>SUM(C64+C71+C89+C95)</f>
        <v>8311165.4500000002</v>
      </c>
      <c r="D62" s="19">
        <f>SUM(D64+D71+D89+D95)</f>
        <v>9082950</v>
      </c>
      <c r="E62" s="19">
        <f>SUM(E64+E71+E89+E95)</f>
        <v>6572050</v>
      </c>
      <c r="F62" s="19">
        <f>SUM(F64+F71+F89+F95)</f>
        <v>6781772</v>
      </c>
      <c r="G62" s="19">
        <f t="shared" ref="G62:H62" si="25">SUM(G64+G71+G89+G95)</f>
        <v>7098401.4800000004</v>
      </c>
      <c r="H62" s="19">
        <f t="shared" si="25"/>
        <v>7510505.5688000005</v>
      </c>
    </row>
    <row r="63" spans="1:11" ht="15.75">
      <c r="A63" s="17"/>
      <c r="B63" s="18" t="s">
        <v>0</v>
      </c>
      <c r="C63" s="19">
        <f>SUM(C64+C71+C83)</f>
        <v>2980635.7</v>
      </c>
      <c r="D63" s="19">
        <f>SUM(D64+D71+D83)</f>
        <v>3155100</v>
      </c>
      <c r="E63" s="19">
        <f>SUM(E64+E71+E83)</f>
        <v>3837710</v>
      </c>
      <c r="F63" s="19">
        <f>SUM(F64+F71+F83)</f>
        <v>4037432</v>
      </c>
      <c r="G63" s="19">
        <f t="shared" ref="G63:H63" si="26">SUM(G64+G71+G83)</f>
        <v>4115661.48</v>
      </c>
      <c r="H63" s="19">
        <f t="shared" si="26"/>
        <v>4334661.5688000005</v>
      </c>
    </row>
    <row r="64" spans="1:11" ht="15.75">
      <c r="A64" s="21" t="s">
        <v>94</v>
      </c>
      <c r="B64" s="22" t="s">
        <v>95</v>
      </c>
      <c r="C64" s="23">
        <f>SUM(C65+C68+C67)</f>
        <v>132843</v>
      </c>
      <c r="D64" s="23">
        <f>SUM(D65+D68+D67)</f>
        <v>151540</v>
      </c>
      <c r="E64" s="23">
        <f>SUM(E65+E68+E67)</f>
        <v>222141</v>
      </c>
      <c r="F64" s="23">
        <f>SUM(F65+F68+F67)</f>
        <v>222141</v>
      </c>
      <c r="G64" s="23">
        <f t="shared" ref="G64:H64" si="27">SUM(G65+G68+G67)</f>
        <v>230000</v>
      </c>
      <c r="H64" s="23">
        <f t="shared" si="27"/>
        <v>230000</v>
      </c>
    </row>
    <row r="65" spans="1:11" ht="47.25">
      <c r="A65" s="20" t="s">
        <v>96</v>
      </c>
      <c r="B65" s="24" t="s">
        <v>97</v>
      </c>
      <c r="C65" s="25">
        <f>SUM(C66)</f>
        <v>0</v>
      </c>
      <c r="D65" s="25">
        <f>SUM(D66)</f>
        <v>0</v>
      </c>
      <c r="E65" s="25">
        <f>SUM(E66)</f>
        <v>0</v>
      </c>
      <c r="F65" s="25"/>
      <c r="G65" s="25"/>
      <c r="H65" s="25"/>
    </row>
    <row r="66" spans="1:11" ht="31.5">
      <c r="A66" s="20" t="s">
        <v>98</v>
      </c>
      <c r="B66" s="24" t="s">
        <v>99</v>
      </c>
      <c r="C66" s="25"/>
      <c r="D66" s="25"/>
      <c r="E66" s="25"/>
      <c r="F66" s="25"/>
      <c r="G66" s="25"/>
      <c r="H66" s="25"/>
    </row>
    <row r="67" spans="1:11" ht="15.75">
      <c r="A67" s="20" t="s">
        <v>100</v>
      </c>
      <c r="B67" s="24" t="s">
        <v>101</v>
      </c>
      <c r="C67" s="25"/>
      <c r="D67" s="25"/>
      <c r="E67" s="25"/>
      <c r="F67" s="25"/>
      <c r="G67" s="25"/>
      <c r="H67" s="25"/>
    </row>
    <row r="68" spans="1:11" ht="15.75">
      <c r="A68" s="20" t="s">
        <v>102</v>
      </c>
      <c r="B68" s="24" t="s">
        <v>103</v>
      </c>
      <c r="C68" s="25">
        <f>SUM(C69:C70)</f>
        <v>132843</v>
      </c>
      <c r="D68" s="25">
        <f>SUM(D69:D70)</f>
        <v>151540</v>
      </c>
      <c r="E68" s="25">
        <f>SUM(E69:E70)</f>
        <v>222141</v>
      </c>
      <c r="F68" s="25">
        <f>SUM(F69:F70)</f>
        <v>222141</v>
      </c>
      <c r="G68" s="25">
        <v>230000</v>
      </c>
      <c r="H68" s="25">
        <v>230000</v>
      </c>
    </row>
    <row r="69" spans="1:11" ht="15.75">
      <c r="A69" s="20" t="s">
        <v>104</v>
      </c>
      <c r="B69" s="24" t="s">
        <v>105</v>
      </c>
      <c r="C69" s="25">
        <v>49643</v>
      </c>
      <c r="D69" s="25">
        <v>49340</v>
      </c>
      <c r="E69" s="25">
        <v>89359</v>
      </c>
      <c r="F69" s="25">
        <v>89359</v>
      </c>
      <c r="G69" s="25">
        <v>90000</v>
      </c>
      <c r="H69" s="25">
        <v>90000</v>
      </c>
    </row>
    <row r="70" spans="1:11" ht="31.5">
      <c r="A70" s="20" t="s">
        <v>106</v>
      </c>
      <c r="B70" s="24" t="s">
        <v>107</v>
      </c>
      <c r="C70" s="25">
        <v>83200</v>
      </c>
      <c r="D70" s="25">
        <v>102200</v>
      </c>
      <c r="E70" s="25">
        <v>132782</v>
      </c>
      <c r="F70" s="25">
        <v>132782</v>
      </c>
      <c r="G70" s="25">
        <v>135000</v>
      </c>
      <c r="H70" s="25">
        <v>135000</v>
      </c>
    </row>
    <row r="71" spans="1:11" ht="15.75">
      <c r="A71" s="21" t="s">
        <v>108</v>
      </c>
      <c r="B71" s="22" t="s">
        <v>109</v>
      </c>
      <c r="C71" s="23">
        <f>SUM(C72+C77+C79+C82)</f>
        <v>2608303.5900000003</v>
      </c>
      <c r="D71" s="23">
        <f>SUM(D72+D77+D79+D82)</f>
        <v>2829510</v>
      </c>
      <c r="E71" s="23">
        <f>SUM(E72+E77+E79+E82)</f>
        <v>3379909</v>
      </c>
      <c r="F71" s="23">
        <f>SUM(F72+F77+F79+F82)</f>
        <v>3579631</v>
      </c>
      <c r="G71" s="23">
        <f t="shared" ref="G71:H71" si="28">SUM(G72+G77+G79+G82)</f>
        <v>3650001.48</v>
      </c>
      <c r="H71" s="23">
        <f t="shared" si="28"/>
        <v>3869001.5688000005</v>
      </c>
    </row>
    <row r="72" spans="1:11" ht="15.75">
      <c r="A72" s="20" t="s">
        <v>110</v>
      </c>
      <c r="B72" s="24" t="s">
        <v>111</v>
      </c>
      <c r="C72" s="25">
        <f>SUM(C73:C76)</f>
        <v>2058657.98</v>
      </c>
      <c r="D72" s="25">
        <f>SUM(D73:D76)</f>
        <v>2099550</v>
      </c>
      <c r="E72" s="25">
        <f t="shared" ref="E72:F72" si="29">SUM(E73:E76)</f>
        <v>2438710</v>
      </c>
      <c r="F72" s="25">
        <f>SUM(F73:F76)</f>
        <v>2638710</v>
      </c>
      <c r="G72" s="25">
        <f>SUM(G73:G76)</f>
        <v>2633806.7999999998</v>
      </c>
      <c r="H72" s="25">
        <f>G72*1.06</f>
        <v>2791835.2080000001</v>
      </c>
      <c r="K72" s="1"/>
    </row>
    <row r="73" spans="1:11" ht="31.5">
      <c r="A73" s="20" t="s">
        <v>112</v>
      </c>
      <c r="B73" s="24" t="s">
        <v>113</v>
      </c>
      <c r="C73" s="25">
        <v>42210</v>
      </c>
      <c r="D73" s="25">
        <v>38400</v>
      </c>
      <c r="E73" s="25">
        <v>62200</v>
      </c>
      <c r="F73" s="25">
        <v>62200</v>
      </c>
      <c r="G73" s="25">
        <f t="shared" ref="G73:G82" si="30">F73*1.08</f>
        <v>67176</v>
      </c>
      <c r="H73" s="25">
        <f t="shared" ref="H73:H82" si="31">G73*1.06</f>
        <v>71206.559999999998</v>
      </c>
    </row>
    <row r="74" spans="1:11" ht="15.75">
      <c r="A74" s="20" t="s">
        <v>114</v>
      </c>
      <c r="B74" s="24" t="s">
        <v>115</v>
      </c>
      <c r="C74" s="25">
        <v>1586056.64</v>
      </c>
      <c r="D74" s="25">
        <v>1656850</v>
      </c>
      <c r="E74" s="25">
        <v>1897000</v>
      </c>
      <c r="F74" s="25">
        <f>1897000+200000</f>
        <v>2097000</v>
      </c>
      <c r="G74" s="25">
        <v>2048760</v>
      </c>
      <c r="H74" s="25">
        <f t="shared" si="31"/>
        <v>2171685.6</v>
      </c>
    </row>
    <row r="75" spans="1:11" ht="15.75">
      <c r="A75" s="20" t="s">
        <v>116</v>
      </c>
      <c r="B75" s="24" t="s">
        <v>117</v>
      </c>
      <c r="C75" s="25">
        <v>430391.34</v>
      </c>
      <c r="D75" s="25">
        <v>404000</v>
      </c>
      <c r="E75" s="25">
        <v>472700</v>
      </c>
      <c r="F75" s="25">
        <v>472700</v>
      </c>
      <c r="G75" s="25">
        <f t="shared" si="30"/>
        <v>510516.00000000006</v>
      </c>
      <c r="H75" s="25">
        <f t="shared" si="31"/>
        <v>541146.96000000008</v>
      </c>
    </row>
    <row r="76" spans="1:11" ht="47.25">
      <c r="A76" s="20" t="s">
        <v>118</v>
      </c>
      <c r="B76" s="24" t="s">
        <v>119</v>
      </c>
      <c r="C76" s="25"/>
      <c r="D76" s="25">
        <v>300</v>
      </c>
      <c r="E76" s="25">
        <v>6810</v>
      </c>
      <c r="F76" s="25">
        <v>6810</v>
      </c>
      <c r="G76" s="25">
        <f t="shared" si="30"/>
        <v>7354.8</v>
      </c>
      <c r="H76" s="25">
        <f t="shared" si="31"/>
        <v>7796.0880000000006</v>
      </c>
    </row>
    <row r="77" spans="1:11" ht="31.5">
      <c r="A77" s="20" t="s">
        <v>120</v>
      </c>
      <c r="B77" s="24" t="s">
        <v>121</v>
      </c>
      <c r="C77" s="25">
        <f>SUM(C78)</f>
        <v>520424.14</v>
      </c>
      <c r="D77" s="25">
        <f>SUM(D78)</f>
        <v>699690</v>
      </c>
      <c r="E77" s="25">
        <f>SUM(E78)</f>
        <v>903300</v>
      </c>
      <c r="F77" s="25">
        <f>SUM(F78)</f>
        <v>903300</v>
      </c>
      <c r="G77" s="25">
        <f t="shared" si="30"/>
        <v>975564.00000000012</v>
      </c>
      <c r="H77" s="25">
        <f t="shared" si="31"/>
        <v>1034097.8400000002</v>
      </c>
    </row>
    <row r="78" spans="1:11" ht="31.5">
      <c r="A78" s="20" t="s">
        <v>122</v>
      </c>
      <c r="B78" s="24" t="s">
        <v>123</v>
      </c>
      <c r="C78" s="25">
        <v>520424.14</v>
      </c>
      <c r="D78" s="25">
        <v>699690</v>
      </c>
      <c r="E78" s="25">
        <v>903300</v>
      </c>
      <c r="F78" s="25">
        <v>903300</v>
      </c>
      <c r="G78" s="25">
        <f t="shared" si="30"/>
        <v>975564.00000000012</v>
      </c>
      <c r="H78" s="25">
        <f t="shared" si="31"/>
        <v>1034097.8400000002</v>
      </c>
    </row>
    <row r="79" spans="1:11" ht="15.75">
      <c r="A79" s="20" t="s">
        <v>124</v>
      </c>
      <c r="B79" s="24" t="s">
        <v>125</v>
      </c>
      <c r="C79" s="25">
        <v>28300</v>
      </c>
      <c r="D79" s="25">
        <f>SUM(D80:D81)</f>
        <v>27660</v>
      </c>
      <c r="E79" s="25">
        <f>SUM(E80:E81)</f>
        <v>36249</v>
      </c>
      <c r="F79" s="25">
        <f>SUM(F80:F81)</f>
        <v>36021</v>
      </c>
      <c r="G79" s="25">
        <f t="shared" si="30"/>
        <v>38902.68</v>
      </c>
      <c r="H79" s="25">
        <f t="shared" si="31"/>
        <v>41236.840800000005</v>
      </c>
    </row>
    <row r="80" spans="1:11" ht="31.5">
      <c r="A80" s="20" t="s">
        <v>126</v>
      </c>
      <c r="B80" s="24" t="s">
        <v>127</v>
      </c>
      <c r="C80" s="25">
        <v>16722.919999999998</v>
      </c>
      <c r="D80" s="25">
        <v>27660</v>
      </c>
      <c r="E80" s="25">
        <v>28021</v>
      </c>
      <c r="F80" s="25">
        <v>28021</v>
      </c>
      <c r="G80" s="25">
        <f t="shared" si="30"/>
        <v>30262.68</v>
      </c>
      <c r="H80" s="25">
        <f t="shared" si="31"/>
        <v>32078.4408</v>
      </c>
    </row>
    <row r="81" spans="1:8" ht="31.5">
      <c r="A81" s="20" t="s">
        <v>128</v>
      </c>
      <c r="B81" s="24" t="s">
        <v>129</v>
      </c>
      <c r="C81" s="25">
        <v>12333.5</v>
      </c>
      <c r="D81" s="25"/>
      <c r="E81" s="25">
        <v>8228</v>
      </c>
      <c r="F81" s="25">
        <v>8000</v>
      </c>
      <c r="G81" s="25">
        <f t="shared" si="30"/>
        <v>8640</v>
      </c>
      <c r="H81" s="25">
        <f t="shared" si="31"/>
        <v>9158.4</v>
      </c>
    </row>
    <row r="82" spans="1:8" ht="31.5">
      <c r="A82" s="7">
        <v>22130000</v>
      </c>
      <c r="B82" s="8" t="s">
        <v>211</v>
      </c>
      <c r="C82" s="25">
        <v>921.47</v>
      </c>
      <c r="D82" s="25">
        <v>2610</v>
      </c>
      <c r="E82" s="25">
        <v>1650</v>
      </c>
      <c r="F82" s="25">
        <v>1600</v>
      </c>
      <c r="G82" s="25">
        <f t="shared" si="30"/>
        <v>1728</v>
      </c>
      <c r="H82" s="25">
        <f t="shared" si="31"/>
        <v>1831.68</v>
      </c>
    </row>
    <row r="83" spans="1:8" ht="15.75">
      <c r="A83" s="21" t="s">
        <v>130</v>
      </c>
      <c r="B83" s="22" t="s">
        <v>131</v>
      </c>
      <c r="C83" s="23">
        <f>SUM(C84)</f>
        <v>239489.11000000002</v>
      </c>
      <c r="D83" s="23">
        <f>SUM(D84)</f>
        <v>174050</v>
      </c>
      <c r="E83" s="23">
        <f>SUM(E84)</f>
        <v>235660</v>
      </c>
      <c r="F83" s="23">
        <f>SUM(F84)</f>
        <v>235660</v>
      </c>
      <c r="G83" s="23">
        <f t="shared" ref="G83:H83" si="32">SUM(G84)</f>
        <v>235660</v>
      </c>
      <c r="H83" s="23">
        <f t="shared" si="32"/>
        <v>235660</v>
      </c>
    </row>
    <row r="84" spans="1:8" ht="15.75">
      <c r="A84" s="20" t="s">
        <v>132</v>
      </c>
      <c r="B84" s="24" t="s">
        <v>133</v>
      </c>
      <c r="C84" s="25">
        <f>SUM(C85:C86)</f>
        <v>239489.11000000002</v>
      </c>
      <c r="D84" s="25">
        <f>SUM(D85:D86)</f>
        <v>174050</v>
      </c>
      <c r="E84" s="25">
        <f>SUM(E85:E86)</f>
        <v>235660</v>
      </c>
      <c r="F84" s="25">
        <f>SUM(F85:F86)</f>
        <v>235660</v>
      </c>
      <c r="G84" s="25">
        <f t="shared" ref="G84:H84" si="33">SUM(G85:G86)</f>
        <v>235660</v>
      </c>
      <c r="H84" s="25">
        <f t="shared" si="33"/>
        <v>235660</v>
      </c>
    </row>
    <row r="85" spans="1:8" ht="15.75">
      <c r="A85" s="7">
        <v>24060300</v>
      </c>
      <c r="B85" s="8" t="s">
        <v>103</v>
      </c>
      <c r="C85" s="25">
        <v>227722.1</v>
      </c>
      <c r="D85" s="25">
        <v>153310</v>
      </c>
      <c r="E85" s="25">
        <v>220260</v>
      </c>
      <c r="F85" s="25">
        <v>220260</v>
      </c>
      <c r="G85" s="25">
        <v>220260</v>
      </c>
      <c r="H85" s="25">
        <v>220260</v>
      </c>
    </row>
    <row r="86" spans="1:8" ht="47.25">
      <c r="A86" s="7">
        <v>24062200</v>
      </c>
      <c r="B86" s="8" t="s">
        <v>212</v>
      </c>
      <c r="C86" s="25">
        <v>11767.01</v>
      </c>
      <c r="D86" s="25">
        <v>20740</v>
      </c>
      <c r="E86" s="25">
        <v>15400</v>
      </c>
      <c r="F86" s="25">
        <v>15400</v>
      </c>
      <c r="G86" s="25">
        <v>15400</v>
      </c>
      <c r="H86" s="25">
        <v>15400</v>
      </c>
    </row>
    <row r="87" spans="1:8" ht="15.75">
      <c r="A87" s="17"/>
      <c r="B87" s="18" t="s">
        <v>1</v>
      </c>
      <c r="C87" s="19">
        <f>SUM(C89+C95+C88)</f>
        <v>5570018.8599999994</v>
      </c>
      <c r="D87" s="19">
        <f>SUM(D89+D95+D88)</f>
        <v>6132800</v>
      </c>
      <c r="E87" s="19">
        <f>SUM(E89+E95+E88)</f>
        <v>2975093</v>
      </c>
      <c r="F87" s="19">
        <f>SUM(F89+F95+F88)</f>
        <v>2985100</v>
      </c>
      <c r="G87" s="19">
        <f t="shared" ref="G87:H87" si="34">SUM(G89+G95+G88)</f>
        <v>3228400</v>
      </c>
      <c r="H87" s="19">
        <f t="shared" si="34"/>
        <v>3421504</v>
      </c>
    </row>
    <row r="88" spans="1:8" ht="15.75">
      <c r="A88" s="7">
        <v>21110000</v>
      </c>
      <c r="B88" s="8" t="s">
        <v>213</v>
      </c>
      <c r="C88" s="25"/>
      <c r="D88" s="25">
        <v>30900</v>
      </c>
      <c r="E88" s="25">
        <v>5093</v>
      </c>
      <c r="F88" s="25">
        <v>5100</v>
      </c>
      <c r="G88" s="25">
        <v>10000</v>
      </c>
      <c r="H88" s="25">
        <v>10000</v>
      </c>
    </row>
    <row r="89" spans="1:8" ht="15.75">
      <c r="A89" s="20" t="s">
        <v>130</v>
      </c>
      <c r="B89" s="24" t="s">
        <v>131</v>
      </c>
      <c r="C89" s="25">
        <f>SUM(C90+C92+C94)</f>
        <v>1709417.68</v>
      </c>
      <c r="D89" s="25">
        <f>SUM(D90+D92+D94)</f>
        <v>136000</v>
      </c>
      <c r="E89" s="25">
        <f>SUM(E90+E92+E94)</f>
        <v>0</v>
      </c>
      <c r="F89" s="25"/>
      <c r="G89" s="25"/>
      <c r="H89" s="25"/>
    </row>
    <row r="90" spans="1:8" ht="15.75">
      <c r="A90" s="20" t="s">
        <v>132</v>
      </c>
      <c r="B90" s="24" t="s">
        <v>133</v>
      </c>
      <c r="C90" s="25">
        <f>SUM(C91:C91)</f>
        <v>11286.98</v>
      </c>
      <c r="D90" s="25">
        <f>SUM(D91:D91)</f>
        <v>136000</v>
      </c>
      <c r="E90" s="25"/>
      <c r="F90" s="25"/>
      <c r="G90" s="25"/>
      <c r="H90" s="25"/>
    </row>
    <row r="91" spans="1:8" ht="31.5">
      <c r="A91" s="20" t="s">
        <v>134</v>
      </c>
      <c r="B91" s="24" t="s">
        <v>135</v>
      </c>
      <c r="C91" s="25">
        <v>11286.98</v>
      </c>
      <c r="D91" s="25">
        <v>136000</v>
      </c>
      <c r="E91" s="25">
        <v>69239</v>
      </c>
      <c r="F91" s="25"/>
      <c r="G91" s="25"/>
      <c r="H91" s="25"/>
    </row>
    <row r="92" spans="1:8" ht="15.75">
      <c r="A92" s="20">
        <v>24110000</v>
      </c>
      <c r="B92" s="24" t="s">
        <v>195</v>
      </c>
      <c r="C92" s="25">
        <f>SUM(C93)</f>
        <v>0</v>
      </c>
      <c r="D92" s="25">
        <f>SUM(D93)</f>
        <v>0</v>
      </c>
      <c r="E92" s="25">
        <f>SUM(E93)</f>
        <v>0</v>
      </c>
      <c r="F92" s="25"/>
      <c r="G92" s="25"/>
      <c r="H92" s="25"/>
    </row>
    <row r="93" spans="1:8" ht="15.75">
      <c r="A93" s="20">
        <v>24110700</v>
      </c>
      <c r="B93" s="24" t="s">
        <v>196</v>
      </c>
      <c r="C93" s="25"/>
      <c r="D93" s="25"/>
      <c r="E93" s="25"/>
      <c r="F93" s="25"/>
      <c r="G93" s="25"/>
      <c r="H93" s="25"/>
    </row>
    <row r="94" spans="1:8" ht="15.75">
      <c r="A94" s="20" t="s">
        <v>136</v>
      </c>
      <c r="B94" s="24" t="s">
        <v>137</v>
      </c>
      <c r="C94" s="25">
        <v>1698130.7</v>
      </c>
      <c r="D94" s="25"/>
      <c r="E94" s="25"/>
      <c r="F94" s="25"/>
      <c r="G94" s="25"/>
      <c r="H94" s="25"/>
    </row>
    <row r="95" spans="1:8" ht="15.75">
      <c r="A95" s="20" t="s">
        <v>138</v>
      </c>
      <c r="B95" s="24" t="s">
        <v>139</v>
      </c>
      <c r="C95" s="19">
        <f>SUM(C96+C100)</f>
        <v>3860601.1799999997</v>
      </c>
      <c r="D95" s="25">
        <f>SUM(D96+D100)</f>
        <v>5965900</v>
      </c>
      <c r="E95" s="25">
        <f>SUM(E96+E100)</f>
        <v>2970000</v>
      </c>
      <c r="F95" s="25">
        <f>SUM(F96+F100)</f>
        <v>2980000</v>
      </c>
      <c r="G95" s="25">
        <f t="shared" ref="G95:H95" si="35">SUM(G96+G100)</f>
        <v>3218400</v>
      </c>
      <c r="H95" s="25">
        <f t="shared" si="35"/>
        <v>3411504</v>
      </c>
    </row>
    <row r="96" spans="1:8" ht="15.75">
      <c r="A96" s="20" t="s">
        <v>140</v>
      </c>
      <c r="B96" s="24" t="s">
        <v>141</v>
      </c>
      <c r="C96" s="25">
        <f>SUM(C97:C99)</f>
        <v>3059298.11</v>
      </c>
      <c r="D96" s="25">
        <f>SUM(D97:D99)</f>
        <v>5965900</v>
      </c>
      <c r="E96" s="25">
        <f>SUM(E97:E99)</f>
        <v>2970000</v>
      </c>
      <c r="F96" s="25">
        <f>SUM(F97:F99)</f>
        <v>2980000</v>
      </c>
      <c r="G96" s="25">
        <f t="shared" ref="G96:H96" si="36">SUM(G97:G99)</f>
        <v>3218400</v>
      </c>
      <c r="H96" s="25">
        <f t="shared" si="36"/>
        <v>3411504</v>
      </c>
    </row>
    <row r="97" spans="1:8" ht="15.75">
      <c r="A97" s="20" t="s">
        <v>142</v>
      </c>
      <c r="B97" s="24" t="s">
        <v>143</v>
      </c>
      <c r="C97" s="25">
        <v>3057554.11</v>
      </c>
      <c r="D97" s="25">
        <v>5965900</v>
      </c>
      <c r="E97" s="25">
        <v>2970000</v>
      </c>
      <c r="F97" s="25">
        <v>2980000</v>
      </c>
      <c r="G97" s="25">
        <f>F97*1.08</f>
        <v>3218400</v>
      </c>
      <c r="H97" s="25">
        <f>G97*1.06</f>
        <v>3411504</v>
      </c>
    </row>
    <row r="98" spans="1:8" ht="15.75">
      <c r="A98" s="20" t="s">
        <v>144</v>
      </c>
      <c r="B98" s="24" t="s">
        <v>145</v>
      </c>
      <c r="C98" s="25"/>
      <c r="D98" s="25"/>
      <c r="E98" s="25"/>
      <c r="F98" s="25"/>
      <c r="G98" s="25"/>
      <c r="H98" s="25"/>
    </row>
    <row r="99" spans="1:8" ht="15.75">
      <c r="A99" s="20" t="s">
        <v>146</v>
      </c>
      <c r="B99" s="24" t="s">
        <v>147</v>
      </c>
      <c r="C99" s="25">
        <v>1744</v>
      </c>
      <c r="D99" s="25"/>
      <c r="E99" s="25"/>
      <c r="F99" s="25"/>
      <c r="G99" s="25"/>
      <c r="H99" s="25"/>
    </row>
    <row r="100" spans="1:8" ht="15.75">
      <c r="A100" s="20" t="s">
        <v>148</v>
      </c>
      <c r="B100" s="24" t="s">
        <v>149</v>
      </c>
      <c r="C100" s="25">
        <f>SUM(C101)</f>
        <v>801303.07</v>
      </c>
      <c r="D100" s="25">
        <f>SUM(D101)</f>
        <v>0</v>
      </c>
      <c r="E100" s="25"/>
      <c r="F100" s="25"/>
      <c r="G100" s="25"/>
      <c r="H100" s="25"/>
    </row>
    <row r="101" spans="1:8" ht="15.75">
      <c r="A101" s="20" t="s">
        <v>150</v>
      </c>
      <c r="B101" s="24" t="s">
        <v>151</v>
      </c>
      <c r="C101" s="25">
        <v>801303.07</v>
      </c>
      <c r="D101" s="25"/>
      <c r="E101" s="25"/>
      <c r="F101" s="25"/>
      <c r="G101" s="25"/>
      <c r="H101" s="25"/>
    </row>
    <row r="102" spans="1:8" ht="15.75">
      <c r="A102" s="17">
        <v>30000000</v>
      </c>
      <c r="B102" s="18" t="s">
        <v>163</v>
      </c>
      <c r="C102" s="17">
        <f>SUM(C104+C109)</f>
        <v>292000</v>
      </c>
      <c r="D102" s="17">
        <f>SUM(D104+D109)</f>
        <v>200000</v>
      </c>
      <c r="E102" s="17">
        <f>SUM(E104+E109)</f>
        <v>200000</v>
      </c>
      <c r="F102" s="17">
        <f>SUM(F104+F109)</f>
        <v>200000</v>
      </c>
      <c r="G102" s="17">
        <f t="shared" ref="G102:H102" si="37">SUM(G104+G109)</f>
        <v>216000</v>
      </c>
      <c r="H102" s="17">
        <f t="shared" si="37"/>
        <v>228960</v>
      </c>
    </row>
    <row r="103" spans="1:8" ht="15.75">
      <c r="A103" s="20"/>
      <c r="B103" s="18" t="s">
        <v>1</v>
      </c>
      <c r="C103" s="17">
        <f>SUM(C104)</f>
        <v>292000</v>
      </c>
      <c r="D103" s="17">
        <f>SUM(D104)</f>
        <v>100000</v>
      </c>
      <c r="E103" s="17">
        <f>SUM(E104)</f>
        <v>100000</v>
      </c>
      <c r="F103" s="17">
        <f>SUM(F104)</f>
        <v>100000</v>
      </c>
      <c r="G103" s="17">
        <f t="shared" ref="G103:H103" si="38">SUM(G104)</f>
        <v>108000</v>
      </c>
      <c r="H103" s="17">
        <f t="shared" si="38"/>
        <v>114480</v>
      </c>
    </row>
    <row r="104" spans="1:8" ht="15.75">
      <c r="A104" s="20" t="s">
        <v>153</v>
      </c>
      <c r="B104" s="24" t="s">
        <v>154</v>
      </c>
      <c r="C104" s="20">
        <f>SUM(C105+C107)</f>
        <v>292000</v>
      </c>
      <c r="D104" s="20">
        <f>SUM(D105+D107)</f>
        <v>100000</v>
      </c>
      <c r="E104" s="20">
        <f>SUM(E105+E107)</f>
        <v>100000</v>
      </c>
      <c r="F104" s="20">
        <f>SUM(F105+F107)</f>
        <v>100000</v>
      </c>
      <c r="G104" s="20">
        <f t="shared" ref="G104:H104" si="39">SUM(G105+G107)</f>
        <v>108000</v>
      </c>
      <c r="H104" s="20">
        <f t="shared" si="39"/>
        <v>114480</v>
      </c>
    </row>
    <row r="105" spans="1:8" ht="47.25">
      <c r="A105" s="20" t="s">
        <v>155</v>
      </c>
      <c r="B105" s="24" t="s">
        <v>156</v>
      </c>
      <c r="C105" s="20"/>
      <c r="D105" s="20"/>
      <c r="E105" s="20"/>
      <c r="F105" s="20"/>
      <c r="G105" s="20"/>
      <c r="H105" s="20"/>
    </row>
    <row r="106" spans="1:8" ht="47.25">
      <c r="A106" s="20" t="s">
        <v>157</v>
      </c>
      <c r="B106" s="24" t="s">
        <v>158</v>
      </c>
      <c r="C106" s="20"/>
      <c r="D106" s="20"/>
      <c r="E106" s="20"/>
      <c r="F106" s="20"/>
      <c r="G106" s="20"/>
      <c r="H106" s="20"/>
    </row>
    <row r="107" spans="1:8" ht="31.5">
      <c r="A107" s="9">
        <v>31030000</v>
      </c>
      <c r="B107" s="8" t="s">
        <v>214</v>
      </c>
      <c r="C107" s="20">
        <v>292000</v>
      </c>
      <c r="D107" s="20">
        <v>100000</v>
      </c>
      <c r="E107" s="20">
        <v>100000</v>
      </c>
      <c r="F107" s="20">
        <v>100000</v>
      </c>
      <c r="G107" s="20">
        <f>F107*1.08</f>
        <v>108000</v>
      </c>
      <c r="H107" s="20">
        <f>G107*1.06</f>
        <v>114480</v>
      </c>
    </row>
    <row r="108" spans="1:8" ht="15.75">
      <c r="A108" s="20"/>
      <c r="B108" s="18" t="s">
        <v>1</v>
      </c>
      <c r="C108" s="17">
        <f>SUM(C109)</f>
        <v>0</v>
      </c>
      <c r="D108" s="17">
        <f>SUM(D109)</f>
        <v>100000</v>
      </c>
      <c r="E108" s="17">
        <f>SUM(E109)</f>
        <v>100000</v>
      </c>
      <c r="F108" s="17">
        <f>SUM(F109)</f>
        <v>100000</v>
      </c>
      <c r="G108" s="17">
        <f t="shared" ref="G108:H108" si="40">SUM(G109)</f>
        <v>108000</v>
      </c>
      <c r="H108" s="17">
        <f t="shared" si="40"/>
        <v>114480</v>
      </c>
    </row>
    <row r="109" spans="1:8" ht="15.75">
      <c r="A109" s="20" t="s">
        <v>159</v>
      </c>
      <c r="B109" s="24" t="s">
        <v>160</v>
      </c>
      <c r="C109" s="20"/>
      <c r="D109" s="20">
        <v>100000</v>
      </c>
      <c r="E109" s="20">
        <v>100000</v>
      </c>
      <c r="F109" s="20">
        <v>100000</v>
      </c>
      <c r="G109" s="20">
        <f>F109*1.08</f>
        <v>108000</v>
      </c>
      <c r="H109" s="20">
        <f>G109*1.06</f>
        <v>114480</v>
      </c>
    </row>
    <row r="110" spans="1:8" ht="15.75">
      <c r="A110" s="20" t="s">
        <v>161</v>
      </c>
      <c r="B110" s="24" t="s">
        <v>162</v>
      </c>
      <c r="C110" s="20"/>
      <c r="D110" s="20">
        <v>100000</v>
      </c>
      <c r="E110" s="20">
        <v>100000</v>
      </c>
      <c r="F110" s="20">
        <v>100000</v>
      </c>
      <c r="G110" s="20">
        <f t="shared" ref="G110:G111" si="41">F110*1.08</f>
        <v>108000</v>
      </c>
      <c r="H110" s="20">
        <f t="shared" ref="H110:H111" si="42">G110*1.06</f>
        <v>114480</v>
      </c>
    </row>
    <row r="111" spans="1:8" ht="47.25">
      <c r="A111" s="20">
        <v>33010100</v>
      </c>
      <c r="B111" s="8" t="s">
        <v>215</v>
      </c>
      <c r="C111" s="20">
        <v>17481</v>
      </c>
      <c r="D111" s="20">
        <v>100000</v>
      </c>
      <c r="E111" s="20">
        <v>100000</v>
      </c>
      <c r="F111" s="20">
        <v>100000</v>
      </c>
      <c r="G111" s="20">
        <f t="shared" si="41"/>
        <v>108000</v>
      </c>
      <c r="H111" s="20">
        <f t="shared" si="42"/>
        <v>114480</v>
      </c>
    </row>
    <row r="112" spans="1:8" ht="15.75">
      <c r="A112" s="27">
        <v>50000000</v>
      </c>
      <c r="B112" s="18" t="s">
        <v>13</v>
      </c>
      <c r="C112" s="17"/>
      <c r="D112" s="17"/>
      <c r="E112" s="17"/>
      <c r="F112" s="17"/>
      <c r="G112" s="17"/>
      <c r="H112" s="17"/>
    </row>
    <row r="113" spans="1:14" ht="15.75">
      <c r="A113" s="28"/>
      <c r="B113" s="24" t="s">
        <v>0</v>
      </c>
      <c r="C113" s="20"/>
      <c r="D113" s="20"/>
      <c r="E113" s="20"/>
      <c r="F113" s="20"/>
      <c r="G113" s="20"/>
      <c r="H113" s="20"/>
    </row>
    <row r="114" spans="1:14" ht="15.75">
      <c r="A114" s="28"/>
      <c r="B114" s="24" t="s">
        <v>1</v>
      </c>
      <c r="C114" s="20"/>
      <c r="D114" s="20"/>
      <c r="E114" s="20"/>
      <c r="F114" s="20"/>
      <c r="G114" s="20"/>
      <c r="H114" s="20"/>
    </row>
    <row r="115" spans="1:14" ht="15.75">
      <c r="A115" s="28"/>
      <c r="B115" s="18" t="s">
        <v>2</v>
      </c>
      <c r="C115" s="19">
        <f>SUM(C116:C117)</f>
        <v>227556769.98000002</v>
      </c>
      <c r="D115" s="19">
        <f>SUM(D116:D117)</f>
        <v>376214300</v>
      </c>
      <c r="E115" s="19">
        <f>SUM(E116:E117)</f>
        <v>348378025</v>
      </c>
      <c r="F115" s="19">
        <f t="shared" ref="F115:H115" si="43">SUM(F116:F117)</f>
        <v>367275374.20000005</v>
      </c>
      <c r="G115" s="19">
        <f t="shared" si="43"/>
        <v>390081683.42720008</v>
      </c>
      <c r="H115" s="19">
        <f t="shared" si="43"/>
        <v>411621080.2946496</v>
      </c>
      <c r="K115" s="1"/>
    </row>
    <row r="116" spans="1:14" ht="15.75">
      <c r="A116" s="29"/>
      <c r="B116" s="30" t="s">
        <v>0</v>
      </c>
      <c r="C116" s="31">
        <f>SUM(C13+C63)</f>
        <v>221357860.02000001</v>
      </c>
      <c r="D116" s="31">
        <f>SUM(D13+D63)</f>
        <v>369326400</v>
      </c>
      <c r="E116" s="31">
        <f>SUM(E13+E63)</f>
        <v>344420658</v>
      </c>
      <c r="F116" s="31">
        <f t="shared" ref="F116:G116" si="44">SUM(F13+F63)</f>
        <v>363308000.20000005</v>
      </c>
      <c r="G116" s="31">
        <f t="shared" si="44"/>
        <v>385792427.50720006</v>
      </c>
      <c r="H116" s="31">
        <f>SUM(H13+H63)</f>
        <v>407075069.01944959</v>
      </c>
      <c r="K116" s="1"/>
      <c r="M116" s="1"/>
    </row>
    <row r="117" spans="1:14" ht="15.75">
      <c r="A117" s="32"/>
      <c r="B117" s="33" t="s">
        <v>1</v>
      </c>
      <c r="C117" s="34">
        <f>SUM(C57+C89+C95+C104+C109+C88)</f>
        <v>6198909.959999999</v>
      </c>
      <c r="D117" s="34">
        <f>SUM(D57+D89+D95+D104+D109+D88)</f>
        <v>6887900</v>
      </c>
      <c r="E117" s="34">
        <f>SUM(E57+E89+E95+E104+E109+E88)</f>
        <v>3957367</v>
      </c>
      <c r="F117" s="34">
        <f>SUM(F57+F89+F95+F104+F109+F88)</f>
        <v>3967374</v>
      </c>
      <c r="G117" s="34">
        <f t="shared" ref="G117:H117" si="45">SUM(G57+G89+G95+G104+G109+G88)</f>
        <v>4289255.92</v>
      </c>
      <c r="H117" s="34">
        <f t="shared" si="45"/>
        <v>4546011.2752</v>
      </c>
      <c r="K117" s="1"/>
    </row>
    <row r="118" spans="1:14" ht="15.75">
      <c r="A118" s="43" t="s">
        <v>14</v>
      </c>
      <c r="B118" s="43"/>
      <c r="C118" s="43"/>
      <c r="D118" s="43"/>
      <c r="E118" s="43"/>
      <c r="F118" s="43"/>
      <c r="G118" s="43"/>
      <c r="H118" s="43"/>
    </row>
    <row r="119" spans="1:14" ht="15.75">
      <c r="A119" s="35">
        <v>41020000</v>
      </c>
      <c r="B119" s="18" t="s">
        <v>15</v>
      </c>
      <c r="C119" s="19"/>
      <c r="D119" s="19"/>
      <c r="E119" s="19"/>
      <c r="F119" s="19"/>
      <c r="G119" s="19"/>
      <c r="H119" s="19"/>
      <c r="K119" s="1"/>
    </row>
    <row r="120" spans="1:14" ht="15.75">
      <c r="A120" s="16"/>
      <c r="B120" s="24" t="s">
        <v>0</v>
      </c>
      <c r="C120" s="25"/>
      <c r="D120" s="25"/>
      <c r="E120" s="25"/>
      <c r="F120" s="25"/>
      <c r="G120" s="25"/>
      <c r="H120" s="25"/>
    </row>
    <row r="121" spans="1:14" ht="15.75">
      <c r="A121" s="28" t="s">
        <v>164</v>
      </c>
      <c r="B121" s="24" t="s">
        <v>165</v>
      </c>
      <c r="C121" s="25"/>
      <c r="D121" s="25"/>
      <c r="E121" s="25"/>
      <c r="F121" s="25"/>
      <c r="G121" s="25"/>
      <c r="H121" s="25"/>
      <c r="I121" s="2"/>
      <c r="J121" s="2"/>
      <c r="K121" s="2"/>
      <c r="L121" s="2"/>
      <c r="M121" s="2"/>
      <c r="N121" s="4"/>
    </row>
    <row r="122" spans="1:14" ht="15.75">
      <c r="A122" s="28"/>
      <c r="B122" s="24" t="s">
        <v>1</v>
      </c>
      <c r="C122" s="16"/>
      <c r="D122" s="16"/>
      <c r="E122" s="16"/>
      <c r="F122" s="16"/>
      <c r="G122" s="16"/>
      <c r="H122" s="16"/>
    </row>
    <row r="123" spans="1:14" ht="15.75">
      <c r="A123" s="35">
        <v>41030000</v>
      </c>
      <c r="B123" s="18" t="s">
        <v>16</v>
      </c>
      <c r="C123" s="17">
        <f>SUM(C125:C129)</f>
        <v>112686700</v>
      </c>
      <c r="D123" s="17">
        <f>SUM(D125:D129)</f>
        <v>154348300</v>
      </c>
      <c r="E123" s="17"/>
      <c r="F123" s="17">
        <f>SUM(F125:F129)</f>
        <v>168451100</v>
      </c>
      <c r="G123" s="17">
        <f t="shared" ref="G123:H123" si="46">SUM(G125:G129)</f>
        <v>184495200</v>
      </c>
      <c r="H123" s="17">
        <f t="shared" si="46"/>
        <v>197085000</v>
      </c>
    </row>
    <row r="124" spans="1:14" ht="15.75">
      <c r="A124" s="16"/>
      <c r="B124" s="24" t="s">
        <v>0</v>
      </c>
      <c r="C124" s="20"/>
      <c r="D124" s="20"/>
      <c r="E124" s="20"/>
      <c r="F124" s="25"/>
      <c r="G124" s="25"/>
      <c r="H124" s="25"/>
    </row>
    <row r="125" spans="1:14" ht="31.5">
      <c r="A125" s="16" t="s">
        <v>166</v>
      </c>
      <c r="B125" s="24" t="s">
        <v>167</v>
      </c>
      <c r="C125" s="20"/>
      <c r="D125" s="20"/>
      <c r="E125" s="20"/>
      <c r="F125" s="25"/>
      <c r="G125" s="25"/>
      <c r="H125" s="25"/>
      <c r="K125" s="1"/>
    </row>
    <row r="126" spans="1:14" ht="15.75">
      <c r="A126" s="16" t="s">
        <v>168</v>
      </c>
      <c r="B126" s="24" t="s">
        <v>169</v>
      </c>
      <c r="C126" s="20">
        <v>107642200</v>
      </c>
      <c r="D126" s="25">
        <v>154348300</v>
      </c>
      <c r="E126" s="25"/>
      <c r="F126" s="25">
        <v>168451100</v>
      </c>
      <c r="G126" s="25">
        <v>184495200</v>
      </c>
      <c r="H126" s="25">
        <v>197085000</v>
      </c>
      <c r="K126" s="1"/>
    </row>
    <row r="127" spans="1:14" ht="15.75">
      <c r="A127" s="16" t="s">
        <v>170</v>
      </c>
      <c r="B127" s="24" t="s">
        <v>171</v>
      </c>
      <c r="C127" s="20">
        <v>5044500</v>
      </c>
      <c r="D127" s="20"/>
      <c r="E127" s="20"/>
      <c r="F127" s="20"/>
      <c r="G127" s="20"/>
      <c r="H127" s="20"/>
      <c r="K127" s="1"/>
    </row>
    <row r="128" spans="1:14" ht="31.5">
      <c r="A128" s="16" t="s">
        <v>172</v>
      </c>
      <c r="B128" s="24" t="s">
        <v>173</v>
      </c>
      <c r="C128" s="20"/>
      <c r="D128" s="20"/>
      <c r="E128" s="20"/>
      <c r="F128" s="20"/>
      <c r="G128" s="20"/>
      <c r="H128" s="20"/>
      <c r="K128" s="1"/>
    </row>
    <row r="129" spans="1:11" ht="31.5">
      <c r="A129" s="16">
        <v>41037000</v>
      </c>
      <c r="B129" s="24" t="s">
        <v>174</v>
      </c>
      <c r="C129" s="20"/>
      <c r="D129" s="20"/>
      <c r="E129" s="20"/>
      <c r="F129" s="20"/>
      <c r="G129" s="20"/>
      <c r="H129" s="20"/>
      <c r="K129" s="1"/>
    </row>
    <row r="130" spans="1:11" ht="15.75">
      <c r="A130" s="28"/>
      <c r="B130" s="24" t="s">
        <v>1</v>
      </c>
      <c r="C130" s="20"/>
      <c r="D130" s="20"/>
      <c r="E130" s="20"/>
      <c r="F130" s="20"/>
      <c r="G130" s="20"/>
      <c r="H130" s="20"/>
      <c r="K130" s="1"/>
    </row>
    <row r="131" spans="1:11" ht="15.75">
      <c r="A131" s="28"/>
      <c r="B131" s="18" t="s">
        <v>3</v>
      </c>
      <c r="C131" s="19">
        <f>SUM(C132:C133)</f>
        <v>112686700</v>
      </c>
      <c r="D131" s="19">
        <f>SUM(D132:D133)</f>
        <v>154348300</v>
      </c>
      <c r="E131" s="19">
        <f>SUM(E132:E133)</f>
        <v>0</v>
      </c>
      <c r="F131" s="19">
        <f>SUM(F132:F133)</f>
        <v>168451100</v>
      </c>
      <c r="G131" s="19">
        <f t="shared" ref="G131:H131" si="47">SUM(G132:G133)</f>
        <v>184495200</v>
      </c>
      <c r="H131" s="19">
        <f t="shared" si="47"/>
        <v>197085000</v>
      </c>
    </row>
    <row r="132" spans="1:11" ht="15.75">
      <c r="A132" s="28"/>
      <c r="B132" s="24" t="s">
        <v>0</v>
      </c>
      <c r="C132" s="25">
        <f>SUM(C123+C119)</f>
        <v>112686700</v>
      </c>
      <c r="D132" s="25">
        <f>SUM(D123+D119)</f>
        <v>154348300</v>
      </c>
      <c r="E132" s="25">
        <f>SUM(E123+E119)</f>
        <v>0</v>
      </c>
      <c r="F132" s="25">
        <f>SUM(F123+F119)</f>
        <v>168451100</v>
      </c>
      <c r="G132" s="25">
        <f t="shared" ref="G132:H132" si="48">SUM(G123+G119)</f>
        <v>184495200</v>
      </c>
      <c r="H132" s="25">
        <f t="shared" si="48"/>
        <v>197085000</v>
      </c>
    </row>
    <row r="133" spans="1:11" ht="15.75">
      <c r="A133" s="28"/>
      <c r="B133" s="24" t="s">
        <v>1</v>
      </c>
      <c r="C133" s="20"/>
      <c r="D133" s="20"/>
      <c r="E133" s="20"/>
      <c r="F133" s="20"/>
      <c r="G133" s="20"/>
      <c r="H133" s="20"/>
    </row>
    <row r="134" spans="1:11" ht="15.75">
      <c r="A134" s="43" t="s">
        <v>17</v>
      </c>
      <c r="B134" s="43"/>
      <c r="C134" s="43"/>
      <c r="D134" s="43"/>
      <c r="E134" s="43"/>
      <c r="F134" s="43"/>
      <c r="G134" s="43"/>
      <c r="H134" s="43"/>
    </row>
    <row r="135" spans="1:11" ht="15.75">
      <c r="A135" s="35">
        <v>41040000</v>
      </c>
      <c r="B135" s="18" t="s">
        <v>18</v>
      </c>
      <c r="C135" s="36"/>
      <c r="D135" s="36"/>
      <c r="E135" s="36"/>
      <c r="F135" s="36"/>
      <c r="G135" s="18"/>
      <c r="H135" s="18"/>
    </row>
    <row r="136" spans="1:11" ht="15.75">
      <c r="A136" s="16"/>
      <c r="B136" s="24" t="s">
        <v>0</v>
      </c>
      <c r="C136" s="37"/>
      <c r="D136" s="37"/>
      <c r="E136" s="37"/>
      <c r="F136" s="37"/>
      <c r="G136" s="24"/>
      <c r="H136" s="24"/>
    </row>
    <row r="137" spans="1:11" ht="31.5">
      <c r="A137" s="28" t="s">
        <v>175</v>
      </c>
      <c r="B137" s="24" t="s">
        <v>176</v>
      </c>
      <c r="C137" s="37"/>
      <c r="D137" s="37"/>
      <c r="E137" s="37"/>
      <c r="F137" s="37"/>
      <c r="G137" s="24"/>
      <c r="H137" s="24"/>
    </row>
    <row r="138" spans="1:11" ht="15.75">
      <c r="A138" s="28"/>
      <c r="B138" s="24" t="s">
        <v>1</v>
      </c>
      <c r="C138" s="24"/>
      <c r="D138" s="24"/>
      <c r="E138" s="24"/>
      <c r="F138" s="24"/>
      <c r="G138" s="24"/>
      <c r="H138" s="24"/>
    </row>
    <row r="139" spans="1:11" ht="15.75">
      <c r="A139" s="35">
        <v>41050000</v>
      </c>
      <c r="B139" s="18" t="s">
        <v>19</v>
      </c>
      <c r="C139" s="36">
        <f>SUM(C140+C153)</f>
        <v>4803211.0199999996</v>
      </c>
      <c r="D139" s="36">
        <f>SUM(D140+D153)</f>
        <v>7801560</v>
      </c>
      <c r="E139" s="36"/>
      <c r="F139" s="36">
        <f>SUM(F140+F153)</f>
        <v>0</v>
      </c>
      <c r="G139" s="36"/>
      <c r="H139" s="36"/>
    </row>
    <row r="140" spans="1:11" ht="15.75">
      <c r="A140" s="16"/>
      <c r="B140" s="24" t="s">
        <v>0</v>
      </c>
      <c r="C140" s="37">
        <f>SUM(C141:C152)</f>
        <v>3579266.02</v>
      </c>
      <c r="D140" s="37">
        <f>SUM(D141:D152)</f>
        <v>5481060</v>
      </c>
      <c r="E140" s="37"/>
      <c r="F140" s="37">
        <f>SUM(F141:F152)</f>
        <v>0</v>
      </c>
      <c r="G140" s="37"/>
      <c r="H140" s="37"/>
    </row>
    <row r="141" spans="1:11" ht="31.5">
      <c r="A141" s="16" t="s">
        <v>177</v>
      </c>
      <c r="B141" s="24" t="s">
        <v>178</v>
      </c>
      <c r="C141" s="37"/>
      <c r="D141" s="37">
        <v>2243500</v>
      </c>
      <c r="E141" s="37"/>
      <c r="F141" s="37"/>
      <c r="G141" s="37"/>
      <c r="H141" s="37"/>
    </row>
    <row r="142" spans="1:11" ht="31.5">
      <c r="A142" s="16">
        <v>41051100</v>
      </c>
      <c r="B142" s="24" t="s">
        <v>193</v>
      </c>
      <c r="C142" s="37">
        <v>508610</v>
      </c>
      <c r="D142" s="37"/>
      <c r="E142" s="37"/>
      <c r="F142" s="37"/>
      <c r="G142" s="37"/>
      <c r="H142" s="37"/>
    </row>
    <row r="143" spans="1:11" ht="31.5">
      <c r="A143" s="16" t="s">
        <v>179</v>
      </c>
      <c r="B143" s="24" t="s">
        <v>180</v>
      </c>
      <c r="C143" s="37">
        <v>472000</v>
      </c>
      <c r="D143" s="37">
        <v>1201100</v>
      </c>
      <c r="E143" s="37"/>
      <c r="F143" s="37"/>
      <c r="G143" s="37"/>
      <c r="H143" s="37"/>
    </row>
    <row r="144" spans="1:11" ht="31.5">
      <c r="A144" s="16" t="s">
        <v>181</v>
      </c>
      <c r="B144" s="24" t="s">
        <v>182</v>
      </c>
      <c r="C144" s="37">
        <v>221080</v>
      </c>
      <c r="D144" s="37"/>
      <c r="E144" s="37"/>
      <c r="F144" s="37"/>
      <c r="G144" s="37"/>
      <c r="H144" s="37"/>
    </row>
    <row r="145" spans="1:8" ht="31.5">
      <c r="A145" s="16" t="s">
        <v>183</v>
      </c>
      <c r="B145" s="24" t="s">
        <v>184</v>
      </c>
      <c r="C145" s="24"/>
      <c r="D145" s="24"/>
      <c r="E145" s="24"/>
      <c r="F145" s="24"/>
      <c r="G145" s="24"/>
      <c r="H145" s="24"/>
    </row>
    <row r="146" spans="1:8" ht="31.5">
      <c r="A146" s="16">
        <v>41051600</v>
      </c>
      <c r="B146" s="24" t="s">
        <v>185</v>
      </c>
      <c r="C146" s="24"/>
      <c r="D146" s="24"/>
      <c r="E146" s="24"/>
      <c r="F146" s="24"/>
      <c r="G146" s="24"/>
      <c r="H146" s="24"/>
    </row>
    <row r="147" spans="1:8" ht="31.5">
      <c r="A147" s="16" t="s">
        <v>186</v>
      </c>
      <c r="B147" s="24" t="s">
        <v>187</v>
      </c>
      <c r="C147" s="37"/>
      <c r="D147" s="24"/>
      <c r="E147" s="24"/>
      <c r="F147" s="24"/>
      <c r="G147" s="24"/>
      <c r="H147" s="24"/>
    </row>
    <row r="148" spans="1:8" ht="31.5">
      <c r="A148" s="16">
        <v>41053000</v>
      </c>
      <c r="B148" s="24" t="s">
        <v>224</v>
      </c>
      <c r="C148" s="37">
        <v>1685352.02</v>
      </c>
      <c r="D148" s="24"/>
      <c r="E148" s="24"/>
      <c r="F148" s="24"/>
      <c r="G148" s="24"/>
      <c r="H148" s="24"/>
    </row>
    <row r="149" spans="1:8" ht="15.75">
      <c r="A149" s="16" t="s">
        <v>188</v>
      </c>
      <c r="B149" s="24" t="s">
        <v>189</v>
      </c>
      <c r="C149" s="37">
        <v>692224</v>
      </c>
      <c r="D149" s="24">
        <v>1173160</v>
      </c>
      <c r="E149" s="24"/>
      <c r="F149" s="24"/>
      <c r="G149" s="24"/>
      <c r="H149" s="24"/>
    </row>
    <row r="150" spans="1:8" ht="47.25">
      <c r="A150" s="16" t="s">
        <v>190</v>
      </c>
      <c r="B150" s="24" t="s">
        <v>191</v>
      </c>
      <c r="C150" s="37"/>
      <c r="D150" s="24"/>
      <c r="E150" s="24"/>
      <c r="F150" s="24"/>
      <c r="G150" s="24"/>
      <c r="H150" s="24"/>
    </row>
    <row r="151" spans="1:8" ht="31.5">
      <c r="A151" s="16">
        <v>410543</v>
      </c>
      <c r="B151" s="24" t="s">
        <v>197</v>
      </c>
      <c r="C151" s="37"/>
      <c r="D151" s="24"/>
      <c r="E151" s="24"/>
      <c r="F151" s="24"/>
      <c r="G151" s="24"/>
      <c r="H151" s="24"/>
    </row>
    <row r="152" spans="1:8" ht="31.5">
      <c r="A152" s="9">
        <v>41055000</v>
      </c>
      <c r="B152" s="8" t="s">
        <v>216</v>
      </c>
      <c r="C152" s="37"/>
      <c r="D152" s="24">
        <v>863300</v>
      </c>
      <c r="E152" s="24"/>
      <c r="F152" s="24"/>
      <c r="G152" s="24"/>
      <c r="H152" s="24"/>
    </row>
    <row r="153" spans="1:8" ht="15.75">
      <c r="A153" s="28"/>
      <c r="B153" s="24" t="s">
        <v>1</v>
      </c>
      <c r="C153" s="24">
        <f>SUM(C154:C156)</f>
        <v>1223945</v>
      </c>
      <c r="D153" s="24">
        <f>SUM(D154:D156)</f>
        <v>2320500</v>
      </c>
      <c r="E153" s="24"/>
      <c r="F153" s="24"/>
      <c r="G153" s="24"/>
      <c r="H153" s="24"/>
    </row>
    <row r="154" spans="1:8" ht="31.5">
      <c r="A154" s="28" t="s">
        <v>192</v>
      </c>
      <c r="B154" s="24" t="s">
        <v>193</v>
      </c>
      <c r="C154" s="37"/>
      <c r="D154" s="24"/>
      <c r="E154" s="24"/>
      <c r="F154" s="24"/>
      <c r="G154" s="24"/>
      <c r="H154" s="24"/>
    </row>
    <row r="155" spans="1:8" ht="47.25">
      <c r="A155" s="28">
        <v>41052600</v>
      </c>
      <c r="B155" s="24" t="s">
        <v>194</v>
      </c>
      <c r="C155" s="37"/>
      <c r="D155" s="24"/>
      <c r="E155" s="24"/>
      <c r="F155" s="24"/>
      <c r="G155" s="24"/>
      <c r="H155" s="24"/>
    </row>
    <row r="156" spans="1:8" ht="15.75">
      <c r="A156" s="28" t="s">
        <v>188</v>
      </c>
      <c r="B156" s="24" t="s">
        <v>189</v>
      </c>
      <c r="C156" s="37">
        <v>1223945</v>
      </c>
      <c r="D156" s="24">
        <v>2320500</v>
      </c>
      <c r="E156" s="24"/>
      <c r="F156" s="24"/>
      <c r="G156" s="24"/>
      <c r="H156" s="24"/>
    </row>
    <row r="157" spans="1:8" ht="15.75">
      <c r="A157" s="28"/>
      <c r="B157" s="18" t="s">
        <v>20</v>
      </c>
      <c r="C157" s="36">
        <f>SUM(C158:C159)</f>
        <v>6027156.0199999996</v>
      </c>
      <c r="D157" s="36">
        <f>SUM(D158:D159)</f>
        <v>10122060</v>
      </c>
      <c r="E157" s="36">
        <f>SUM(E158:E159)</f>
        <v>0</v>
      </c>
      <c r="F157" s="36">
        <f>SUM(F158:F159)</f>
        <v>0</v>
      </c>
      <c r="G157" s="36"/>
      <c r="H157" s="36"/>
    </row>
    <row r="158" spans="1:8" ht="15.75">
      <c r="A158" s="16"/>
      <c r="B158" s="24" t="s">
        <v>0</v>
      </c>
      <c r="C158" s="37">
        <f>SUM(C135+C139)</f>
        <v>4803211.0199999996</v>
      </c>
      <c r="D158" s="37">
        <f>SUM(D135+D139)</f>
        <v>7801560</v>
      </c>
      <c r="E158" s="37">
        <f>SUM(E135+E139)</f>
        <v>0</v>
      </c>
      <c r="F158" s="37">
        <f>SUM(F140)</f>
        <v>0</v>
      </c>
      <c r="G158" s="37"/>
      <c r="H158" s="37"/>
    </row>
    <row r="159" spans="1:8" ht="15.75">
      <c r="A159" s="28"/>
      <c r="B159" s="24" t="s">
        <v>1</v>
      </c>
      <c r="C159" s="37">
        <f>SUM(C153)</f>
        <v>1223945</v>
      </c>
      <c r="D159" s="37">
        <f>SUM(D153)</f>
        <v>2320500</v>
      </c>
      <c r="E159" s="37"/>
      <c r="F159" s="37">
        <f>SUM(F153)</f>
        <v>0</v>
      </c>
      <c r="G159" s="37"/>
      <c r="H159" s="37"/>
    </row>
    <row r="160" spans="1:8" ht="15.75">
      <c r="A160" s="28"/>
      <c r="B160" s="18" t="s">
        <v>21</v>
      </c>
      <c r="C160" s="36">
        <f>SUM(C161:C162)</f>
        <v>346270625.99999994</v>
      </c>
      <c r="D160" s="36">
        <f>SUM(D161:D162)</f>
        <v>540684660</v>
      </c>
      <c r="E160" s="36">
        <f>SUM(E161:E162)</f>
        <v>348378025</v>
      </c>
      <c r="F160" s="36">
        <f>SUM(F161:F162)</f>
        <v>535726474.20000005</v>
      </c>
      <c r="G160" s="36">
        <f t="shared" ref="G160:H160" si="49">SUM(G161:G162)</f>
        <v>574576883.42719996</v>
      </c>
      <c r="H160" s="36">
        <f t="shared" si="49"/>
        <v>608706080.2946496</v>
      </c>
    </row>
    <row r="161" spans="1:9" ht="15.75">
      <c r="A161" s="28"/>
      <c r="B161" s="24" t="s">
        <v>0</v>
      </c>
      <c r="C161" s="37">
        <f t="shared" ref="C161:F162" si="50">SUM(C116+C132+C158)</f>
        <v>338847771.03999996</v>
      </c>
      <c r="D161" s="37">
        <f t="shared" si="50"/>
        <v>531476260</v>
      </c>
      <c r="E161" s="37">
        <f t="shared" si="50"/>
        <v>344420658</v>
      </c>
      <c r="F161" s="37">
        <f t="shared" si="50"/>
        <v>531759100.20000005</v>
      </c>
      <c r="G161" s="37">
        <f t="shared" ref="G161:H161" si="51">SUM(G116+G132+G158)</f>
        <v>570287627.5072</v>
      </c>
      <c r="H161" s="37">
        <f t="shared" si="51"/>
        <v>604160069.01944959</v>
      </c>
    </row>
    <row r="162" spans="1:9" ht="15.75">
      <c r="A162" s="28"/>
      <c r="B162" s="24" t="s">
        <v>1</v>
      </c>
      <c r="C162" s="37">
        <f t="shared" si="50"/>
        <v>7422854.959999999</v>
      </c>
      <c r="D162" s="37">
        <f t="shared" si="50"/>
        <v>9208400</v>
      </c>
      <c r="E162" s="37">
        <f t="shared" si="50"/>
        <v>3957367</v>
      </c>
      <c r="F162" s="37">
        <f>SUM(F117+F133+F159)</f>
        <v>3967374</v>
      </c>
      <c r="G162" s="37">
        <f>SUM(G117+G133+G159)</f>
        <v>4289255.92</v>
      </c>
      <c r="H162" s="37">
        <f>SUM(H117+H133+H159)</f>
        <v>4546011.2752</v>
      </c>
    </row>
    <row r="164" spans="1:9" ht="31.5">
      <c r="A164" s="5" t="s">
        <v>198</v>
      </c>
      <c r="B164" s="44" t="s">
        <v>201</v>
      </c>
      <c r="C164" s="44"/>
      <c r="D164" s="44"/>
      <c r="E164" s="44"/>
      <c r="F164" s="44"/>
      <c r="G164" s="44"/>
      <c r="H164" s="44"/>
    </row>
    <row r="165" spans="1:9" ht="15.75">
      <c r="B165" s="39" t="s">
        <v>199</v>
      </c>
      <c r="C165" s="39"/>
      <c r="D165" s="39"/>
      <c r="E165" s="39"/>
      <c r="F165" s="39"/>
      <c r="G165" s="39"/>
      <c r="H165" s="39"/>
    </row>
    <row r="166" spans="1:9" ht="15.75">
      <c r="B166" s="39" t="s">
        <v>200</v>
      </c>
      <c r="C166" s="39"/>
      <c r="D166" s="39"/>
      <c r="E166" s="39"/>
      <c r="F166" s="39"/>
      <c r="G166" s="39"/>
      <c r="H166" s="39"/>
    </row>
    <row r="167" spans="1:9">
      <c r="D167" s="10"/>
      <c r="E167" s="10"/>
      <c r="F167" s="11"/>
      <c r="G167" s="10">
        <v>574576883</v>
      </c>
    </row>
    <row r="168" spans="1:9">
      <c r="C168" s="1"/>
      <c r="D168" s="12"/>
      <c r="E168" s="12"/>
      <c r="F168" s="12"/>
      <c r="G168" s="12">
        <f>SUM(G160-G167)</f>
        <v>0.42719995975494385</v>
      </c>
      <c r="H168" s="1"/>
      <c r="I168" s="3"/>
    </row>
    <row r="169" spans="1:9">
      <c r="D169" s="10"/>
      <c r="E169" s="10"/>
      <c r="F169" s="13"/>
      <c r="G169" s="10">
        <v>570287628</v>
      </c>
    </row>
    <row r="170" spans="1:9">
      <c r="G170" s="1">
        <f>SUM(G161-G169)</f>
        <v>-0.49279999732971191</v>
      </c>
    </row>
    <row r="171" spans="1:9">
      <c r="C171" s="1"/>
      <c r="F171" s="1"/>
    </row>
    <row r="172" spans="1:9">
      <c r="F172" s="1"/>
      <c r="G172" s="1"/>
      <c r="H172" s="1"/>
    </row>
    <row r="173" spans="1:9">
      <c r="F173" s="1"/>
    </row>
  </sheetData>
  <mergeCells count="10">
    <mergeCell ref="B166:H166"/>
    <mergeCell ref="A8:H8"/>
    <mergeCell ref="A5:H5"/>
    <mergeCell ref="A11:H11"/>
    <mergeCell ref="E9:E10"/>
    <mergeCell ref="A118:H118"/>
    <mergeCell ref="A134:H134"/>
    <mergeCell ref="B164:H164"/>
    <mergeCell ref="B165:H165"/>
    <mergeCell ref="A6:B6"/>
  </mergeCells>
  <pageMargins left="0.70866141732283472" right="0.39370078740157483" top="0.59055118110236227" bottom="0.39370078740157483" header="0" footer="0"/>
  <pageSetup paperSize="9" scale="70" orientation="landscape" r:id="rId1"/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дод.3 </vt:lpstr>
      <vt:lpstr>'дод.3 '!Заголовки_для_печати</vt:lpstr>
    </vt:vector>
  </TitlesOfParts>
  <Company>Інститут Модернізації та Змісту освіти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Світлана</dc:creator>
  <cp:lastModifiedBy>Admin</cp:lastModifiedBy>
  <cp:lastPrinted>2021-09-06T14:22:31Z</cp:lastPrinted>
  <dcterms:created xsi:type="dcterms:W3CDTF">2020-06-09T11:48:41Z</dcterms:created>
  <dcterms:modified xsi:type="dcterms:W3CDTF">2021-09-07T05:54:14Z</dcterms:modified>
</cp:coreProperties>
</file>