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40" windowWidth="19440" windowHeight="9915"/>
  </bookViews>
  <sheets>
    <sheet name="Sheet1" sheetId="1" r:id="rId1"/>
  </sheets>
  <definedNames>
    <definedName name="_xlnm.Print_Titles" localSheetId="0">Sheet1!$10:$11</definedName>
    <definedName name="_xlnm.Print_Area" localSheetId="0">Sheet1!$A$1:$G$125</definedName>
  </definedNames>
  <calcPr calcId="124519"/>
</workbook>
</file>

<file path=xl/calcChain.xml><?xml version="1.0" encoding="utf-8"?>
<calcChain xmlns="http://schemas.openxmlformats.org/spreadsheetml/2006/main">
  <c r="E102" i="1"/>
  <c r="E43"/>
  <c r="E42"/>
  <c r="E40"/>
  <c r="D39"/>
  <c r="C39"/>
  <c r="F119" l="1"/>
  <c r="G119" s="1"/>
  <c r="F118"/>
  <c r="G118" s="1"/>
  <c r="F114"/>
  <c r="G114" s="1"/>
  <c r="F115"/>
  <c r="G115" s="1"/>
  <c r="F116"/>
  <c r="G116" s="1"/>
  <c r="F113"/>
  <c r="G113" s="1"/>
  <c r="F110"/>
  <c r="G110" s="1"/>
  <c r="F109"/>
  <c r="G109" s="1"/>
  <c r="F107"/>
  <c r="G107" s="1"/>
  <c r="F100"/>
  <c r="G100" s="1"/>
  <c r="G101"/>
  <c r="G102"/>
  <c r="F104"/>
  <c r="G104" s="1"/>
  <c r="F99"/>
  <c r="G99" s="1"/>
  <c r="F97"/>
  <c r="G97" s="1"/>
  <c r="F96"/>
  <c r="G96" s="1"/>
  <c r="F92"/>
  <c r="G92" s="1"/>
  <c r="F93"/>
  <c r="G93" s="1"/>
  <c r="F91"/>
  <c r="G91" s="1"/>
  <c r="F88"/>
  <c r="G88" s="1"/>
  <c r="F89"/>
  <c r="G89" s="1"/>
  <c r="F87"/>
  <c r="G87" s="1"/>
  <c r="F84"/>
  <c r="G84" s="1"/>
  <c r="F81"/>
  <c r="G81" s="1"/>
  <c r="F82"/>
  <c r="G82" s="1"/>
  <c r="F80"/>
  <c r="G80" s="1"/>
  <c r="G75"/>
  <c r="F76"/>
  <c r="G76" s="1"/>
  <c r="F77"/>
  <c r="G77" s="1"/>
  <c r="F74"/>
  <c r="G74" s="1"/>
  <c r="F69"/>
  <c r="F70"/>
  <c r="F71"/>
  <c r="F72"/>
  <c r="G69"/>
  <c r="G70"/>
  <c r="G71"/>
  <c r="G72"/>
  <c r="F68"/>
  <c r="G68" s="1"/>
  <c r="F64"/>
  <c r="G64" s="1"/>
  <c r="F58"/>
  <c r="G58" s="1"/>
  <c r="F59"/>
  <c r="G59" s="1"/>
  <c r="F60"/>
  <c r="G60" s="1"/>
  <c r="F61"/>
  <c r="G61" s="1"/>
  <c r="F62"/>
  <c r="G62" s="1"/>
  <c r="F63"/>
  <c r="G63" s="1"/>
  <c r="F57"/>
  <c r="G57" s="1"/>
  <c r="F53"/>
  <c r="G53" s="1"/>
  <c r="F52"/>
  <c r="G52" s="1"/>
  <c r="F51"/>
  <c r="G51" s="1"/>
  <c r="F41"/>
  <c r="G41" s="1"/>
  <c r="G43"/>
  <c r="F44"/>
  <c r="G44" s="1"/>
  <c r="F45"/>
  <c r="G45" s="1"/>
  <c r="F46"/>
  <c r="G46" s="1"/>
  <c r="F47"/>
  <c r="G47" s="1"/>
  <c r="F48"/>
  <c r="G48" s="1"/>
  <c r="F26"/>
  <c r="G26" s="1"/>
  <c r="F27"/>
  <c r="G27" s="1"/>
  <c r="F28"/>
  <c r="G28" s="1"/>
  <c r="F29"/>
  <c r="G29" s="1"/>
  <c r="F30"/>
  <c r="G30" s="1"/>
  <c r="F31"/>
  <c r="G31" s="1"/>
  <c r="F32"/>
  <c r="G32" s="1"/>
  <c r="F33"/>
  <c r="G33" s="1"/>
  <c r="F34"/>
  <c r="G34" s="1"/>
  <c r="F35"/>
  <c r="G35" s="1"/>
  <c r="F36"/>
  <c r="G36" s="1"/>
  <c r="F37"/>
  <c r="G37" s="1"/>
  <c r="F38"/>
  <c r="G38" s="1"/>
  <c r="F25"/>
  <c r="G25" s="1"/>
  <c r="F21"/>
  <c r="G21" s="1"/>
  <c r="F22"/>
  <c r="G22" s="1"/>
  <c r="F20"/>
  <c r="G20" s="1"/>
  <c r="F16"/>
  <c r="G16" s="1"/>
  <c r="F17"/>
  <c r="G17" s="1"/>
  <c r="F18"/>
  <c r="G18" s="1"/>
  <c r="F15"/>
  <c r="G15" s="1"/>
  <c r="G40" l="1"/>
  <c r="G117"/>
  <c r="F117"/>
  <c r="E117"/>
  <c r="D117"/>
  <c r="C117"/>
  <c r="G112"/>
  <c r="F112"/>
  <c r="E112"/>
  <c r="D112"/>
  <c r="C112"/>
  <c r="G108"/>
  <c r="F108"/>
  <c r="E108"/>
  <c r="D108"/>
  <c r="C108"/>
  <c r="G106"/>
  <c r="F106"/>
  <c r="E106"/>
  <c r="D106"/>
  <c r="C106"/>
  <c r="G98"/>
  <c r="F98"/>
  <c r="E98"/>
  <c r="D98"/>
  <c r="C98"/>
  <c r="G95"/>
  <c r="F95"/>
  <c r="E95"/>
  <c r="D95"/>
  <c r="C95"/>
  <c r="G90"/>
  <c r="F90"/>
  <c r="E90"/>
  <c r="D90"/>
  <c r="C90"/>
  <c r="G86"/>
  <c r="F86"/>
  <c r="E86"/>
  <c r="D86"/>
  <c r="C86"/>
  <c r="D85"/>
  <c r="G83"/>
  <c r="F83"/>
  <c r="E83"/>
  <c r="D83"/>
  <c r="C83"/>
  <c r="G79"/>
  <c r="F79"/>
  <c r="E79"/>
  <c r="E78" s="1"/>
  <c r="D79"/>
  <c r="C79"/>
  <c r="C78" s="1"/>
  <c r="G73"/>
  <c r="F73"/>
  <c r="E73"/>
  <c r="D73"/>
  <c r="C73"/>
  <c r="G67"/>
  <c r="F67"/>
  <c r="E67"/>
  <c r="D67"/>
  <c r="C67"/>
  <c r="G56"/>
  <c r="G55" s="1"/>
  <c r="F56"/>
  <c r="F55" s="1"/>
  <c r="E56"/>
  <c r="E55" s="1"/>
  <c r="D56"/>
  <c r="C56"/>
  <c r="D55"/>
  <c r="C55"/>
  <c r="C53"/>
  <c r="C50" s="1"/>
  <c r="C49" s="1"/>
  <c r="G50"/>
  <c r="G49" s="1"/>
  <c r="F50"/>
  <c r="F49" s="1"/>
  <c r="E50"/>
  <c r="E49" s="1"/>
  <c r="D50"/>
  <c r="D49"/>
  <c r="G24"/>
  <c r="F24"/>
  <c r="E24"/>
  <c r="D24"/>
  <c r="C24"/>
  <c r="C23"/>
  <c r="G19"/>
  <c r="F19"/>
  <c r="E19"/>
  <c r="D19"/>
  <c r="D122" s="1"/>
  <c r="C19"/>
  <c r="G14"/>
  <c r="F14"/>
  <c r="E14"/>
  <c r="D14"/>
  <c r="C14"/>
  <c r="E39" l="1"/>
  <c r="E23" s="1"/>
  <c r="C121"/>
  <c r="C120" s="1"/>
  <c r="E94"/>
  <c r="C105"/>
  <c r="C111"/>
  <c r="E105"/>
  <c r="D105"/>
  <c r="F105"/>
  <c r="D23"/>
  <c r="C66"/>
  <c r="D66"/>
  <c r="D94"/>
  <c r="C94"/>
  <c r="D111"/>
  <c r="C13"/>
  <c r="D13"/>
  <c r="D121"/>
  <c r="D120" s="1"/>
  <c r="C122"/>
  <c r="D78"/>
  <c r="C85"/>
  <c r="F85"/>
  <c r="G111"/>
  <c r="F111"/>
  <c r="G105"/>
  <c r="G94"/>
  <c r="F94"/>
  <c r="G85"/>
  <c r="G78"/>
  <c r="F78"/>
  <c r="G66"/>
  <c r="F66"/>
  <c r="G121"/>
  <c r="F121"/>
  <c r="G13"/>
  <c r="F13"/>
  <c r="E66"/>
  <c r="E122"/>
  <c r="E121"/>
  <c r="E85"/>
  <c r="E13"/>
  <c r="G42" l="1"/>
  <c r="G39" s="1"/>
  <c r="F39"/>
  <c r="E120"/>
  <c r="F23" l="1"/>
  <c r="F122"/>
  <c r="F120" s="1"/>
  <c r="G23"/>
  <c r="G122"/>
  <c r="G120" s="1"/>
</calcChain>
</file>

<file path=xl/sharedStrings.xml><?xml version="1.0" encoding="utf-8"?>
<sst xmlns="http://schemas.openxmlformats.org/spreadsheetml/2006/main" count="188" uniqueCount="135">
  <si>
    <t xml:space="preserve">                                                                                                                                                                                                         Додаток 7</t>
  </si>
  <si>
    <t xml:space="preserve">                                                                                                                                                                                                         до Типової форми прогнозу </t>
  </si>
  <si>
    <t xml:space="preserve">                                                                                                                                                                                                         місцевого бюджету</t>
  </si>
  <si>
    <t xml:space="preserve">Граничні показники видатків бюджету </t>
  </si>
  <si>
    <t>за Типовою програмною  класифікацією видатків та кредитування місцевого бюджету</t>
  </si>
  <si>
    <t>(код бюджету)</t>
  </si>
  <si>
    <t>(грн)</t>
  </si>
  <si>
    <t>Код</t>
  </si>
  <si>
    <t>Найменування</t>
  </si>
  <si>
    <t>2020 рік</t>
  </si>
  <si>
    <t>2021 рік</t>
  </si>
  <si>
    <t>2022 рік</t>
  </si>
  <si>
    <t>2023 рік</t>
  </si>
  <si>
    <t>2024 рік</t>
  </si>
  <si>
    <t>І. Видатки бюджету (без урахування надання міжбюджетних трансфертів)</t>
  </si>
  <si>
    <t>0100</t>
  </si>
  <si>
    <t>Загальнодержавні функції, у тому числі:</t>
  </si>
  <si>
    <t>загальний фонд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</si>
  <si>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</si>
  <si>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</si>
  <si>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</si>
  <si>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</si>
  <si>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0180</t>
  </si>
  <si>
    <t>Інша діяльність у сфері державного управління</t>
  </si>
  <si>
    <t>0191</t>
  </si>
  <si>
    <t>Проведення місцевих виборів</t>
  </si>
  <si>
    <t>спеціальний фонд</t>
  </si>
  <si>
    <t>1000</t>
  </si>
  <si>
    <t>Освіта, у тому числі:</t>
  </si>
  <si>
    <t>Надання дошкільної освіти</t>
  </si>
  <si>
    <t>1021</t>
  </si>
  <si>
    <t>Надання загальної середньої освіти за рахунок коштів місцевого бюджету</t>
  </si>
  <si>
    <t>1023</t>
  </si>
  <si>
    <t>Надання загальної середньої освіти спеціалізованими закладами загальної середньої освіти</t>
  </si>
  <si>
    <t>1031</t>
  </si>
  <si>
    <t>Надання загальної середньої освіти закладами загальної середньої освіти</t>
  </si>
  <si>
    <t>1033</t>
  </si>
  <si>
    <t>1070</t>
  </si>
  <si>
    <t>Надання позашкільної освіти закладами позашкільної освіти, заходи із позашкільної роботи з дітьми</t>
  </si>
  <si>
    <t>1080</t>
  </si>
  <si>
    <t>1141</t>
  </si>
  <si>
    <t>Забезпечення діяльності інших закладів у сфері освіти</t>
  </si>
  <si>
    <t>1142</t>
  </si>
  <si>
    <t>Інші програми та заходи у сфері освіти</t>
  </si>
  <si>
    <t>1151</t>
  </si>
  <si>
    <t>Забезпечення діяльності інклюзивно-ресурсних центрів за рахунок коштів місцевого бюджету</t>
  </si>
  <si>
    <t>1152</t>
  </si>
  <si>
    <t>Забезпечення діяльності інклюзивно-ресурсних центрів за рахунок освітньої субвенції</t>
  </si>
  <si>
    <t>1160</t>
  </si>
  <si>
    <t>Забезпечення діяльності центрів розвитку педагогічних працівників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</si>
  <si>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</si>
  <si>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</si>
  <si>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1210</t>
  </si>
  <si>
    <t>1010</t>
  </si>
  <si>
    <t>1020</t>
  </si>
  <si>
    <t>Надання спеціальної освіти мистецькими школами</t>
  </si>
  <si>
    <t>1150</t>
  </si>
  <si>
    <t xml:space="preserve">Забезпечення діяльності центрів професійного розвитку педагогічних працівників </t>
  </si>
  <si>
    <t>Надання освіти за рахунок субвенції з державного бюджету місцевим бюджетам на надання державної підтримки особам з огсобливими освітніми потребами</t>
  </si>
  <si>
    <t>2000</t>
  </si>
  <si>
    <t>Охорона здоров’я, у тому числі: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</si>
  <si>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</si>
  <si>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</si>
  <si>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2144</t>
  </si>
  <si>
    <t>Централізовані заходи з лікування хворих на цукровий та нецукровий діабет</t>
  </si>
  <si>
    <t>2152</t>
  </si>
  <si>
    <t>Інші програми та заходи у сфері охорони здоров'я</t>
  </si>
  <si>
    <t>Соціальний захист та соціальне забезпечення, у тому числі:</t>
  </si>
  <si>
    <t>3033</t>
  </si>
  <si>
    <t>Компенсаційні виплати на пільговий проїзд автомобільним транспортом окремим категоріям громадян</t>
  </si>
  <si>
    <t>Компенсаційні виплати за пільговий проїзд окремих категорій громадян на залізничному транспорті</t>
  </si>
  <si>
    <t>3050</t>
  </si>
  <si>
    <t>Пільгове медичне обслуговування осіб, які постраждали внаслідок Чорнобильської катастрофи</t>
  </si>
  <si>
    <t>3090</t>
  </si>
  <si>
    <t>Видатки на поховання учасників бойових дій та осіб з інвалідністю внаслідок війни</t>
  </si>
  <si>
    <t>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</si>
  <si>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</si>
  <si>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Інші заходи та заклади молодіжної політики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</si>
  <si>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</si>
  <si>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</t>
  </si>
  <si>
    <t>Інші заходи у сфері соціального захисту і соціального забезпечення</t>
  </si>
  <si>
    <t>4000</t>
  </si>
  <si>
    <t>Культура і мистецтво, у тому числі:</t>
  </si>
  <si>
    <t>4030</t>
  </si>
  <si>
    <t>Забезпечення діяльності бібліотек</t>
  </si>
  <si>
    <t>Забезпечення діяльності музеїв і виставок</t>
  </si>
  <si>
    <t>4060</t>
  </si>
  <si>
    <t>Забезпечення діяльності палаців і будинків культури, клубів, центрів дозвілля та інших клубних закладів</t>
  </si>
  <si>
    <t>4081</t>
  </si>
  <si>
    <t>Забезпечення діяльності інших закладів в галузі культури і мистецтва</t>
  </si>
  <si>
    <t>Інші заходи в галузі культури і мистецтва</t>
  </si>
  <si>
    <t>4040</t>
  </si>
  <si>
    <t>Фізична культура і спорт</t>
  </si>
  <si>
    <t>Утримання та навчально-тренувальна робота комунальних дитячо-юнацьких спортивних шкіл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</si>
  <si>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</si>
  <si>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Підтримка спорту вищих досягнень та організацій, які здійснюють фізкультурно-спортивну діяльність в регіоні</t>
  </si>
  <si>
    <t>5031</t>
  </si>
  <si>
    <t>6000</t>
  </si>
  <si>
    <t>Житлово-комунальне господарство, у тому числі:</t>
  </si>
  <si>
    <t>Експлуатація та технічне обслуговування житлового фонду</t>
  </si>
  <si>
    <t>Організація благоустрою населених пунктів</t>
  </si>
  <si>
    <t>Інша діяльність у сфері житлово-комунального господарства</t>
  </si>
  <si>
    <t>6011</t>
  </si>
  <si>
    <t>6030</t>
  </si>
  <si>
    <t>6090</t>
  </si>
  <si>
    <t>7000</t>
  </si>
  <si>
    <t>Економічна діяльність, у тому числі:</t>
  </si>
  <si>
    <t>Реалізація інших заходів щодо соціально-економічного розвитку територій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</si>
  <si>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</si>
  <si>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</si>
  <si>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7325</t>
  </si>
  <si>
    <t>7330</t>
  </si>
  <si>
    <t>7370</t>
  </si>
  <si>
    <t xml:space="preserve">Утримання та розвиток автомобільних доріг та дорожньої інфраструктури за рахунок коштів </t>
  </si>
  <si>
    <t>7650</t>
  </si>
  <si>
    <t>Проведення експертної грошової оцінки земельної ділянки чи права на неї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</si>
  <si>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</si>
  <si>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</si>
  <si>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Інша діяльність</t>
  </si>
  <si>
    <t>Резервний фонд місцевого бюджету</t>
  </si>
  <si>
    <t>Охорона та раціональне використання природних ресурсів</t>
  </si>
  <si>
    <t>Утилізація відходів</t>
  </si>
  <si>
    <t>Міжбюджетні трансферти  у тому числі:</t>
  </si>
  <si>
    <t>Реверсна дотація</t>
  </si>
  <si>
    <t>Субвенція з місцевого бюджету на здійснення переданих видатків у сфері охорони здоров'я за рахунок коштів медичної субвенції</t>
  </si>
  <si>
    <t>Інші субвенції з місцевого бюджету</t>
  </si>
  <si>
    <t>Субвенція з місцевого бюджету державному бюджету на виконання програм соціально-економічного розвитку регіонів</t>
  </si>
  <si>
    <t>Субвенція з місцевого бюджету державному бюджету на виконання програм соціально-економічного розвитку регіон6ів</t>
  </si>
  <si>
    <t>УСЬОГО за розділом І, у тому числі:</t>
  </si>
  <si>
    <t>09532000000</t>
  </si>
  <si>
    <t>до прогнозу бюджету Долинської</t>
  </si>
  <si>
    <t>міської територіальної громади</t>
  </si>
  <si>
    <t>Додаток 7</t>
  </si>
  <si>
    <t>Будівництво 1 споруд, установ та закладів фізичної культури і спорту</t>
  </si>
  <si>
    <t>Будівництво 1 інших об'єктів комунальної власності</t>
  </si>
</sst>
</file>

<file path=xl/styles.xml><?xml version="1.0" encoding="utf-8"?>
<styleSheet xmlns="http://schemas.openxmlformats.org/spreadsheetml/2006/main">
  <fonts count="23">
    <font>
      <sz val="10"/>
      <name val="Arial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u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293A55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3" fillId="0" borderId="1" xfId="0" applyFont="1" applyBorder="1"/>
    <xf numFmtId="0" fontId="4" fillId="0" borderId="2" xfId="0" applyFont="1" applyBorder="1" applyAlignment="1">
      <alignment horizontal="justify" vertical="center" wrapText="1"/>
    </xf>
    <xf numFmtId="1" fontId="0" fillId="0" borderId="1" xfId="0" applyNumberFormat="1" applyBorder="1"/>
    <xf numFmtId="1" fontId="5" fillId="0" borderId="1" xfId="0" applyNumberFormat="1" applyFont="1" applyBorder="1" applyAlignment="1">
      <alignment horizontal="right" wrapText="1"/>
    </xf>
    <xf numFmtId="1" fontId="1" fillId="0" borderId="1" xfId="0" applyNumberFormat="1" applyFont="1" applyBorder="1"/>
    <xf numFmtId="0" fontId="4" fillId="0" borderId="2" xfId="0" applyFont="1" applyBorder="1" applyAlignment="1">
      <alignment horizontal="justify" vertical="center"/>
    </xf>
    <xf numFmtId="0" fontId="0" fillId="0" borderId="1" xfId="0" applyFont="1" applyBorder="1"/>
    <xf numFmtId="1" fontId="6" fillId="0" borderId="1" xfId="0" applyNumberFormat="1" applyFont="1" applyBorder="1" applyAlignment="1">
      <alignment horizontal="right" wrapText="1"/>
    </xf>
    <xf numFmtId="0" fontId="1" fillId="0" borderId="1" xfId="0" applyFont="1" applyBorder="1"/>
    <xf numFmtId="0" fontId="5" fillId="0" borderId="1" xfId="0" applyFont="1" applyBorder="1" applyAlignment="1">
      <alignment horizontal="right" wrapText="1"/>
    </xf>
    <xf numFmtId="0" fontId="7" fillId="0" borderId="1" xfId="0" applyFont="1" applyBorder="1" applyAlignment="1"/>
    <xf numFmtId="2" fontId="0" fillId="0" borderId="1" xfId="0" applyNumberFormat="1" applyBorder="1"/>
    <xf numFmtId="0" fontId="6" fillId="0" borderId="1" xfId="0" applyFont="1" applyBorder="1" applyAlignment="1">
      <alignment horizontal="right" wrapText="1"/>
    </xf>
    <xf numFmtId="0" fontId="8" fillId="0" borderId="1" xfId="0" applyFont="1" applyBorder="1"/>
    <xf numFmtId="1" fontId="2" fillId="0" borderId="1" xfId="0" applyNumberFormat="1" applyFont="1" applyBorder="1" applyAlignment="1">
      <alignment horizontal="right" wrapText="1"/>
    </xf>
    <xf numFmtId="0" fontId="0" fillId="0" borderId="1" xfId="0" applyBorder="1" applyAlignment="1"/>
    <xf numFmtId="1" fontId="10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0" fillId="0" borderId="1" xfId="0" applyFont="1" applyBorder="1" applyAlignment="1">
      <alignment vertical="top"/>
    </xf>
    <xf numFmtId="0" fontId="4" fillId="0" borderId="1" xfId="0" applyFont="1" applyBorder="1" applyAlignment="1">
      <alignment horizontal="left" vertical="center" indent="15"/>
    </xf>
    <xf numFmtId="0" fontId="4" fillId="0" borderId="1" xfId="0" applyFont="1" applyBorder="1"/>
    <xf numFmtId="0" fontId="10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justify" vertical="center" wrapText="1"/>
    </xf>
    <xf numFmtId="1" fontId="12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justify" vertical="center" wrapText="1"/>
    </xf>
    <xf numFmtId="1" fontId="11" fillId="0" borderId="2" xfId="0" applyNumberFormat="1" applyFont="1" applyBorder="1" applyAlignment="1">
      <alignment horizontal="right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right" vertical="center" wrapText="1"/>
    </xf>
    <xf numFmtId="49" fontId="11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right" vertical="center" wrapText="1"/>
    </xf>
    <xf numFmtId="0" fontId="13" fillId="0" borderId="2" xfId="0" applyFont="1" applyBorder="1" applyAlignment="1">
      <alignment horizontal="justify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justify" vertical="center" wrapText="1"/>
    </xf>
    <xf numFmtId="1" fontId="10" fillId="0" borderId="2" xfId="0" applyNumberFormat="1" applyFont="1" applyBorder="1" applyAlignment="1">
      <alignment horizontal="right" vertical="center" wrapText="1"/>
    </xf>
    <xf numFmtId="1" fontId="15" fillId="0" borderId="2" xfId="0" applyNumberFormat="1" applyFont="1" applyBorder="1" applyAlignment="1">
      <alignment horizontal="right" vertical="center" wrapText="1"/>
    </xf>
    <xf numFmtId="1" fontId="16" fillId="0" borderId="2" xfId="0" applyNumberFormat="1" applyFont="1" applyBorder="1" applyAlignment="1">
      <alignment horizontal="right" vertical="center" wrapText="1"/>
    </xf>
    <xf numFmtId="1" fontId="10" fillId="0" borderId="2" xfId="0" applyNumberFormat="1" applyFont="1" applyFill="1" applyBorder="1" applyAlignment="1">
      <alignment horizontal="right" vertical="center" wrapText="1"/>
    </xf>
    <xf numFmtId="1" fontId="17" fillId="0" borderId="2" xfId="0" applyNumberFormat="1" applyFont="1" applyBorder="1" applyAlignment="1">
      <alignment horizontal="right" vertical="center" wrapText="1"/>
    </xf>
    <xf numFmtId="49" fontId="18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justify" vertical="center" wrapText="1"/>
    </xf>
    <xf numFmtId="49" fontId="4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justify" vertical="center"/>
    </xf>
    <xf numFmtId="49" fontId="20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justify" vertical="center" wrapText="1"/>
    </xf>
    <xf numFmtId="1" fontId="20" fillId="0" borderId="2" xfId="0" applyNumberFormat="1" applyFont="1" applyBorder="1" applyAlignment="1">
      <alignment horizontal="right" vertical="center" wrapText="1"/>
    </xf>
    <xf numFmtId="49" fontId="21" fillId="0" borderId="2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justify" vertical="center" wrapText="1"/>
    </xf>
    <xf numFmtId="1" fontId="21" fillId="0" borderId="2" xfId="0" applyNumberFormat="1" applyFont="1" applyBorder="1" applyAlignment="1">
      <alignment horizontal="right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justify" vertical="center"/>
    </xf>
    <xf numFmtId="1" fontId="19" fillId="2" borderId="2" xfId="0" applyNumberFormat="1" applyFont="1" applyFill="1" applyBorder="1" applyAlignment="1">
      <alignment horizontal="right" vertical="center" wrapText="1"/>
    </xf>
    <xf numFmtId="49" fontId="21" fillId="0" borderId="2" xfId="0" applyNumberFormat="1" applyFont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41"/>
  <sheetViews>
    <sheetView tabSelected="1" topLeftCell="A80" workbookViewId="0">
      <selection activeCell="F101" sqref="F101"/>
    </sheetView>
  </sheetViews>
  <sheetFormatPr defaultRowHeight="12.75"/>
  <cols>
    <col min="1" max="1" width="7.85546875" style="1" customWidth="1"/>
    <col min="2" max="2" width="65.7109375" style="1" customWidth="1"/>
    <col min="3" max="3" width="12.28515625" style="1" customWidth="1"/>
    <col min="4" max="4" width="12.140625" style="1" customWidth="1"/>
    <col min="5" max="5" width="13" style="1" customWidth="1"/>
    <col min="6" max="6" width="12" style="1" customWidth="1"/>
    <col min="7" max="7" width="12.5703125" style="1" customWidth="1"/>
    <col min="8" max="8" width="22" style="1" customWidth="1"/>
    <col min="9" max="9" width="11.28515625" style="1" customWidth="1"/>
    <col min="10" max="10" width="12.5703125" style="1" bestFit="1" customWidth="1"/>
    <col min="11" max="11" width="9.140625" style="1"/>
    <col min="12" max="12" width="13.28515625" style="1" customWidth="1"/>
    <col min="13" max="13" width="11" style="1" customWidth="1"/>
    <col min="14" max="15" width="10" style="1" bestFit="1" customWidth="1"/>
    <col min="16" max="16384" width="9.140625" style="1"/>
  </cols>
  <sheetData>
    <row r="1" spans="1:18" ht="15">
      <c r="A1" s="20" t="s">
        <v>0</v>
      </c>
      <c r="B1" s="20"/>
      <c r="C1" s="20"/>
      <c r="D1" s="20"/>
      <c r="E1" s="21" t="s">
        <v>132</v>
      </c>
      <c r="F1" s="20"/>
      <c r="G1" s="20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8" ht="15">
      <c r="A2" s="20" t="s">
        <v>1</v>
      </c>
      <c r="B2" s="20"/>
      <c r="C2" s="20"/>
      <c r="D2" s="20"/>
      <c r="E2" s="21" t="s">
        <v>130</v>
      </c>
      <c r="F2" s="20"/>
      <c r="G2" s="20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18" ht="15">
      <c r="A3" s="20" t="s">
        <v>2</v>
      </c>
      <c r="B3" s="20"/>
      <c r="C3" s="20"/>
      <c r="D3" s="20"/>
      <c r="E3" s="21" t="s">
        <v>131</v>
      </c>
      <c r="F3" s="20"/>
      <c r="G3" s="20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1:18" ht="15">
      <c r="A4" s="22"/>
      <c r="B4" s="23"/>
      <c r="C4" s="23"/>
      <c r="D4" s="23"/>
      <c r="E4" s="23"/>
      <c r="F4" s="23"/>
      <c r="G4" s="2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</row>
    <row r="5" spans="1:18" ht="14.25">
      <c r="A5" s="67" t="s">
        <v>3</v>
      </c>
      <c r="B5" s="67"/>
      <c r="C5" s="67"/>
      <c r="D5" s="67"/>
      <c r="E5" s="67"/>
      <c r="F5" s="67"/>
      <c r="G5" s="6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</row>
    <row r="6" spans="1:18" ht="14.25">
      <c r="A6" s="67" t="s">
        <v>4</v>
      </c>
      <c r="B6" s="67"/>
      <c r="C6" s="67"/>
      <c r="D6" s="67"/>
      <c r="E6" s="67"/>
      <c r="F6" s="67"/>
      <c r="G6" s="6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ht="15">
      <c r="A7" s="68" t="s">
        <v>129</v>
      </c>
      <c r="B7" s="68"/>
      <c r="C7" s="23"/>
      <c r="D7" s="23"/>
      <c r="E7" s="23"/>
      <c r="F7" s="23"/>
      <c r="G7" s="23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</row>
    <row r="8" spans="1:18" ht="15">
      <c r="A8" s="20" t="s">
        <v>5</v>
      </c>
      <c r="B8" s="24"/>
      <c r="C8" s="24"/>
      <c r="D8" s="24"/>
      <c r="E8" s="24"/>
      <c r="F8" s="24"/>
      <c r="G8" s="24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1:18" ht="15">
      <c r="A9" s="65" t="s">
        <v>6</v>
      </c>
      <c r="B9" s="65"/>
      <c r="C9" s="65"/>
      <c r="D9" s="65"/>
      <c r="E9" s="65"/>
      <c r="F9" s="65"/>
      <c r="G9" s="65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18" ht="14.25">
      <c r="A10" s="62" t="s">
        <v>7</v>
      </c>
      <c r="B10" s="62" t="s">
        <v>8</v>
      </c>
      <c r="C10" s="62" t="s">
        <v>9</v>
      </c>
      <c r="D10" s="62" t="s">
        <v>10</v>
      </c>
      <c r="E10" s="62" t="s">
        <v>11</v>
      </c>
      <c r="F10" s="62" t="s">
        <v>12</v>
      </c>
      <c r="G10" s="62" t="s">
        <v>13</v>
      </c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spans="1:18" ht="15">
      <c r="A11" s="25">
        <v>1</v>
      </c>
      <c r="B11" s="25">
        <v>2</v>
      </c>
      <c r="C11" s="25">
        <v>3</v>
      </c>
      <c r="D11" s="25">
        <v>4</v>
      </c>
      <c r="E11" s="25">
        <v>5</v>
      </c>
      <c r="F11" s="25">
        <v>6</v>
      </c>
      <c r="G11" s="25">
        <v>7</v>
      </c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</row>
    <row r="12" spans="1:18" ht="15">
      <c r="A12" s="66" t="s">
        <v>14</v>
      </c>
      <c r="B12" s="66"/>
      <c r="C12" s="66"/>
      <c r="D12" s="66"/>
      <c r="E12" s="66"/>
      <c r="F12" s="66"/>
      <c r="G12" s="66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18" ht="14.25">
      <c r="A13" s="26" t="s">
        <v>15</v>
      </c>
      <c r="B13" s="27" t="s">
        <v>16</v>
      </c>
      <c r="C13" s="28">
        <f>C14+C19</f>
        <v>42258828.310000002</v>
      </c>
      <c r="D13" s="28">
        <f t="shared" ref="D13:G13" si="0">D14+D19</f>
        <v>88331015.229999989</v>
      </c>
      <c r="E13" s="28">
        <f t="shared" si="0"/>
        <v>83745600</v>
      </c>
      <c r="F13" s="28">
        <f t="shared" si="0"/>
        <v>90445248</v>
      </c>
      <c r="G13" s="28">
        <f t="shared" si="0"/>
        <v>95871962.88000001</v>
      </c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1:18" s="2" customFormat="1" ht="15">
      <c r="A14" s="29"/>
      <c r="B14" s="30" t="s">
        <v>17</v>
      </c>
      <c r="C14" s="31">
        <f>C15+C16+C17+C18</f>
        <v>41957307.310000002</v>
      </c>
      <c r="D14" s="31">
        <f t="shared" ref="D14:G14" si="1">D15+D16+D17+D18</f>
        <v>87010515.229999989</v>
      </c>
      <c r="E14" s="31">
        <f t="shared" si="1"/>
        <v>82760600</v>
      </c>
      <c r="F14" s="31">
        <f t="shared" si="1"/>
        <v>89381448</v>
      </c>
      <c r="G14" s="31">
        <f t="shared" si="1"/>
        <v>94744334.88000001</v>
      </c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1:18" ht="45">
      <c r="A15" s="32" t="s">
        <v>18</v>
      </c>
      <c r="B15" s="3" t="s">
        <v>19</v>
      </c>
      <c r="C15" s="33">
        <v>28204538.469999999</v>
      </c>
      <c r="D15" s="33">
        <v>63446145.229999997</v>
      </c>
      <c r="E15" s="33">
        <v>57870000</v>
      </c>
      <c r="F15" s="33">
        <f>E15*1.08</f>
        <v>62499600.000000007</v>
      </c>
      <c r="G15" s="33">
        <f>F15*1.06</f>
        <v>66249576.000000015</v>
      </c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1:18" ht="30">
      <c r="A16" s="32" t="s">
        <v>20</v>
      </c>
      <c r="B16" s="3" t="s">
        <v>21</v>
      </c>
      <c r="C16" s="33">
        <v>10602708.539999999</v>
      </c>
      <c r="D16" s="33">
        <v>21104370</v>
      </c>
      <c r="E16" s="33">
        <v>22582900</v>
      </c>
      <c r="F16" s="33">
        <f t="shared" ref="F16:F22" si="2">E16*1.08</f>
        <v>24389532</v>
      </c>
      <c r="G16" s="33">
        <f t="shared" ref="G16:G22" si="3">F16*1.06</f>
        <v>25852903.920000002</v>
      </c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7" spans="1:18" ht="15">
      <c r="A17" s="32" t="s">
        <v>22</v>
      </c>
      <c r="B17" s="7" t="s">
        <v>23</v>
      </c>
      <c r="C17" s="33">
        <v>1444857.28</v>
      </c>
      <c r="D17" s="33">
        <v>2460000</v>
      </c>
      <c r="E17" s="33">
        <v>2307700</v>
      </c>
      <c r="F17" s="33">
        <f t="shared" si="2"/>
        <v>2492316</v>
      </c>
      <c r="G17" s="33">
        <f t="shared" si="3"/>
        <v>2641854.96</v>
      </c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</row>
    <row r="18" spans="1:18" ht="15">
      <c r="A18" s="32" t="s">
        <v>24</v>
      </c>
      <c r="B18" s="7" t="s">
        <v>25</v>
      </c>
      <c r="C18" s="33">
        <v>1705203.02</v>
      </c>
      <c r="D18" s="33"/>
      <c r="E18" s="33"/>
      <c r="F18" s="33">
        <f t="shared" si="2"/>
        <v>0</v>
      </c>
      <c r="G18" s="33">
        <f t="shared" si="3"/>
        <v>0</v>
      </c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s="2" customFormat="1" ht="15">
      <c r="A19" s="34"/>
      <c r="B19" s="30" t="s">
        <v>26</v>
      </c>
      <c r="C19" s="31">
        <f>C20+C21+C22</f>
        <v>301521</v>
      </c>
      <c r="D19" s="31">
        <f>D20+D21+D22</f>
        <v>1320500</v>
      </c>
      <c r="E19" s="31">
        <f t="shared" ref="E19:G19" si="4">E20+E21+E22</f>
        <v>985000</v>
      </c>
      <c r="F19" s="31">
        <f t="shared" si="4"/>
        <v>1063800</v>
      </c>
      <c r="G19" s="31">
        <f t="shared" si="4"/>
        <v>1127628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</row>
    <row r="20" spans="1:18" ht="45">
      <c r="A20" s="32" t="s">
        <v>18</v>
      </c>
      <c r="B20" s="3" t="s">
        <v>19</v>
      </c>
      <c r="C20" s="33">
        <v>227009</v>
      </c>
      <c r="D20" s="35">
        <v>450000</v>
      </c>
      <c r="E20" s="33">
        <v>300000</v>
      </c>
      <c r="F20" s="33">
        <f t="shared" si="2"/>
        <v>324000</v>
      </c>
      <c r="G20" s="33">
        <f t="shared" si="3"/>
        <v>343440</v>
      </c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</row>
    <row r="21" spans="1:18" ht="30">
      <c r="A21" s="32" t="s">
        <v>20</v>
      </c>
      <c r="B21" s="36" t="s">
        <v>21</v>
      </c>
      <c r="C21" s="33">
        <v>74512</v>
      </c>
      <c r="D21" s="33">
        <v>185500</v>
      </c>
      <c r="E21" s="33"/>
      <c r="F21" s="33">
        <f t="shared" si="2"/>
        <v>0</v>
      </c>
      <c r="G21" s="33">
        <f t="shared" si="3"/>
        <v>0</v>
      </c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</row>
    <row r="22" spans="1:18" ht="15">
      <c r="A22" s="32" t="s">
        <v>22</v>
      </c>
      <c r="B22" s="7" t="s">
        <v>23</v>
      </c>
      <c r="C22" s="33"/>
      <c r="D22" s="33">
        <v>685000</v>
      </c>
      <c r="E22" s="33">
        <v>685000</v>
      </c>
      <c r="F22" s="33">
        <f t="shared" si="2"/>
        <v>739800</v>
      </c>
      <c r="G22" s="33">
        <f t="shared" si="3"/>
        <v>784188</v>
      </c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</row>
    <row r="23" spans="1:18" ht="14.25">
      <c r="A23" s="26" t="s">
        <v>27</v>
      </c>
      <c r="B23" s="27" t="s">
        <v>28</v>
      </c>
      <c r="C23" s="28">
        <f>C24+C39</f>
        <v>212549080.45999998</v>
      </c>
      <c r="D23" s="28">
        <f>D24+D39</f>
        <v>333992468.92000002</v>
      </c>
      <c r="E23" s="28">
        <f t="shared" ref="E23:G23" si="5">E24+E39</f>
        <v>344226669</v>
      </c>
      <c r="F23" s="28">
        <f t="shared" si="5"/>
        <v>370792802.51999992</v>
      </c>
      <c r="G23" s="28">
        <f t="shared" si="5"/>
        <v>390956409.67119998</v>
      </c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</row>
    <row r="24" spans="1:18" s="2" customFormat="1" ht="15">
      <c r="A24" s="37"/>
      <c r="B24" s="30" t="s">
        <v>17</v>
      </c>
      <c r="C24" s="31">
        <f>C25+C26+C27+C28+C29+C30+C31+C32+C33+C34+C35+C36+C37+C38</f>
        <v>207488329.54999998</v>
      </c>
      <c r="D24" s="31">
        <f>D25+D26+D27+D28+D29+D30+D31+D32+D33+D34+D35+D36+D37+D38</f>
        <v>327246068.92000002</v>
      </c>
      <c r="E24" s="31">
        <f t="shared" ref="E24:G24" si="6">E25+E26+E27+E28+E29+E30+E31+E32+E33+E34+E35+E36+E37+E38</f>
        <v>340331669</v>
      </c>
      <c r="F24" s="31">
        <f t="shared" si="6"/>
        <v>367558202.51999992</v>
      </c>
      <c r="G24" s="31">
        <f t="shared" si="6"/>
        <v>387527733.67119998</v>
      </c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1:18" s="8" customFormat="1" ht="15">
      <c r="A25" s="32">
        <v>1010</v>
      </c>
      <c r="B25" s="7" t="s">
        <v>29</v>
      </c>
      <c r="C25" s="33">
        <v>33813592.909999996</v>
      </c>
      <c r="D25" s="33">
        <v>45027401.68</v>
      </c>
      <c r="E25" s="33">
        <v>48219650</v>
      </c>
      <c r="F25" s="33">
        <f t="shared" ref="F25:F48" si="7">E25*1.08</f>
        <v>52077222</v>
      </c>
      <c r="G25" s="33">
        <f t="shared" ref="G25:G48" si="8">F25*1.06</f>
        <v>55201855.32</v>
      </c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pans="1:18" s="8" customFormat="1" ht="30">
      <c r="A26" s="32" t="s">
        <v>30</v>
      </c>
      <c r="B26" s="38" t="s">
        <v>31</v>
      </c>
      <c r="C26" s="33">
        <v>30506346.100000001</v>
      </c>
      <c r="D26" s="33">
        <v>73942774.760000005</v>
      </c>
      <c r="E26" s="33">
        <v>76156200</v>
      </c>
      <c r="F26" s="33">
        <f t="shared" si="7"/>
        <v>82248696</v>
      </c>
      <c r="G26" s="33">
        <f t="shared" si="8"/>
        <v>87183617.760000005</v>
      </c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</row>
    <row r="27" spans="1:18" s="8" customFormat="1" ht="30">
      <c r="A27" s="32" t="s">
        <v>32</v>
      </c>
      <c r="B27" s="3" t="s">
        <v>33</v>
      </c>
      <c r="C27" s="33">
        <v>8081387.9299999997</v>
      </c>
      <c r="D27" s="33">
        <v>10620552.24</v>
      </c>
      <c r="E27" s="33">
        <v>10768640</v>
      </c>
      <c r="F27" s="33">
        <f t="shared" si="7"/>
        <v>11630131.200000001</v>
      </c>
      <c r="G27" s="33">
        <f t="shared" si="8"/>
        <v>12327939.072000002</v>
      </c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  <row r="28" spans="1:18" s="8" customFormat="1" ht="30">
      <c r="A28" s="32" t="s">
        <v>34</v>
      </c>
      <c r="B28" s="3" t="s">
        <v>35</v>
      </c>
      <c r="C28" s="33">
        <v>90853482</v>
      </c>
      <c r="D28" s="33">
        <v>137568300</v>
      </c>
      <c r="E28" s="33">
        <v>150087000</v>
      </c>
      <c r="F28" s="33">
        <f t="shared" si="7"/>
        <v>162093960</v>
      </c>
      <c r="G28" s="33">
        <f>F28*1.06-2083961</f>
        <v>169735636.59999999</v>
      </c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</row>
    <row r="29" spans="1:18" s="8" customFormat="1" ht="30">
      <c r="A29" s="32" t="s">
        <v>36</v>
      </c>
      <c r="B29" s="3" t="s">
        <v>33</v>
      </c>
      <c r="C29" s="33">
        <v>16788718</v>
      </c>
      <c r="D29" s="33">
        <v>16780000</v>
      </c>
      <c r="E29" s="33">
        <v>18364100</v>
      </c>
      <c r="F29" s="33">
        <f t="shared" si="7"/>
        <v>19833228</v>
      </c>
      <c r="G29" s="33">
        <f t="shared" si="8"/>
        <v>21023221.68</v>
      </c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1:18" s="8" customFormat="1" ht="30">
      <c r="A30" s="32" t="s">
        <v>37</v>
      </c>
      <c r="B30" s="3" t="s">
        <v>38</v>
      </c>
      <c r="C30" s="33">
        <v>8027275.6600000001</v>
      </c>
      <c r="D30" s="33">
        <v>10415400</v>
      </c>
      <c r="E30" s="33">
        <v>9779300</v>
      </c>
      <c r="F30" s="33">
        <f t="shared" si="7"/>
        <v>10561644</v>
      </c>
      <c r="G30" s="33">
        <f t="shared" si="8"/>
        <v>11195342.640000001</v>
      </c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</row>
    <row r="31" spans="1:18" s="8" customFormat="1" ht="15">
      <c r="A31" s="32" t="s">
        <v>39</v>
      </c>
      <c r="B31" s="3" t="s">
        <v>23</v>
      </c>
      <c r="C31" s="33">
        <v>11680433.51</v>
      </c>
      <c r="D31" s="33">
        <v>14936000</v>
      </c>
      <c r="E31" s="33">
        <v>15445000</v>
      </c>
      <c r="F31" s="33">
        <f t="shared" si="7"/>
        <v>16680600.000000002</v>
      </c>
      <c r="G31" s="33">
        <f t="shared" si="8"/>
        <v>17681436.000000004</v>
      </c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1:18" s="8" customFormat="1" ht="15">
      <c r="A32" s="32" t="s">
        <v>40</v>
      </c>
      <c r="B32" s="7" t="s">
        <v>41</v>
      </c>
      <c r="C32" s="33">
        <v>6540773.5899999999</v>
      </c>
      <c r="D32" s="33">
        <v>11834036</v>
      </c>
      <c r="E32" s="33">
        <v>8416280</v>
      </c>
      <c r="F32" s="33">
        <f t="shared" si="7"/>
        <v>9089582.4000000004</v>
      </c>
      <c r="G32" s="33">
        <f t="shared" si="8"/>
        <v>9634957.3440000005</v>
      </c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</row>
    <row r="33" spans="1:18" ht="15">
      <c r="A33" s="32" t="s">
        <v>42</v>
      </c>
      <c r="B33" s="3" t="s">
        <v>43</v>
      </c>
      <c r="C33" s="33">
        <v>241750</v>
      </c>
      <c r="D33" s="33">
        <v>123000</v>
      </c>
      <c r="E33" s="33">
        <v>223000</v>
      </c>
      <c r="F33" s="33">
        <f t="shared" si="7"/>
        <v>240840.00000000003</v>
      </c>
      <c r="G33" s="33">
        <f t="shared" si="8"/>
        <v>255290.40000000005</v>
      </c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</row>
    <row r="34" spans="1:18" ht="30">
      <c r="A34" s="32" t="s">
        <v>44</v>
      </c>
      <c r="B34" s="3" t="s">
        <v>45</v>
      </c>
      <c r="C34" s="33">
        <v>0</v>
      </c>
      <c r="D34" s="33">
        <v>575840</v>
      </c>
      <c r="E34" s="33">
        <v>556319</v>
      </c>
      <c r="F34" s="33">
        <f t="shared" si="7"/>
        <v>600824.52</v>
      </c>
      <c r="G34" s="33">
        <f t="shared" si="8"/>
        <v>636873.99120000005</v>
      </c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</row>
    <row r="35" spans="1:18" ht="30">
      <c r="A35" s="32" t="s">
        <v>46</v>
      </c>
      <c r="B35" s="3" t="s">
        <v>47</v>
      </c>
      <c r="C35" s="33">
        <v>0</v>
      </c>
      <c r="D35" s="33">
        <v>2243500</v>
      </c>
      <c r="E35" s="33"/>
      <c r="F35" s="33">
        <f t="shared" si="7"/>
        <v>0</v>
      </c>
      <c r="G35" s="33">
        <f t="shared" si="8"/>
        <v>0</v>
      </c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</row>
    <row r="36" spans="1:18" ht="15">
      <c r="A36" s="32" t="s">
        <v>48</v>
      </c>
      <c r="B36" s="3" t="s">
        <v>49</v>
      </c>
      <c r="C36" s="33">
        <v>954569.85</v>
      </c>
      <c r="D36" s="33">
        <v>2346100</v>
      </c>
      <c r="E36" s="33">
        <v>2316180</v>
      </c>
      <c r="F36" s="33">
        <f t="shared" si="7"/>
        <v>2501474.4000000004</v>
      </c>
      <c r="G36" s="33">
        <f t="shared" si="8"/>
        <v>2651562.8640000005</v>
      </c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</row>
    <row r="37" spans="1:18" ht="45">
      <c r="A37" s="32" t="s">
        <v>50</v>
      </c>
      <c r="B37" s="3" t="s">
        <v>51</v>
      </c>
      <c r="C37" s="18">
        <v>0</v>
      </c>
      <c r="D37" s="33">
        <v>796800</v>
      </c>
      <c r="E37" s="33"/>
      <c r="F37" s="33">
        <f t="shared" si="7"/>
        <v>0</v>
      </c>
      <c r="G37" s="33">
        <f t="shared" si="8"/>
        <v>0</v>
      </c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</row>
    <row r="38" spans="1:18" s="8" customFormat="1" ht="45">
      <c r="A38" s="32" t="s">
        <v>52</v>
      </c>
      <c r="B38" s="3" t="s">
        <v>51</v>
      </c>
      <c r="C38" s="18">
        <v>0</v>
      </c>
      <c r="D38" s="33">
        <v>36364.239999999998</v>
      </c>
      <c r="E38" s="33"/>
      <c r="F38" s="33">
        <f t="shared" si="7"/>
        <v>0</v>
      </c>
      <c r="G38" s="33">
        <f t="shared" si="8"/>
        <v>0</v>
      </c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</row>
    <row r="39" spans="1:18" s="2" customFormat="1" ht="15">
      <c r="A39" s="34"/>
      <c r="B39" s="30" t="s">
        <v>26</v>
      </c>
      <c r="C39" s="31">
        <f>C40+C42+C43+C44+C45+C46+C47+C41+C48</f>
        <v>5060750.91</v>
      </c>
      <c r="D39" s="31">
        <f>D40+D42+D43+D44+D45+D46+D47+D41+D48</f>
        <v>6746400</v>
      </c>
      <c r="E39" s="31">
        <f>E40+E42+E43+E44+E45+E46+E47+E41+E48</f>
        <v>3895000</v>
      </c>
      <c r="F39" s="31">
        <f>F40+F42+F43+F44+F45+F46+F47+F41+F48</f>
        <v>3234600</v>
      </c>
      <c r="G39" s="31">
        <f>G40+G42+G43+G44+G45+G46+G47+G41+G48</f>
        <v>3428676</v>
      </c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</row>
    <row r="40" spans="1:18" s="8" customFormat="1" ht="15">
      <c r="A40" s="32" t="s">
        <v>53</v>
      </c>
      <c r="B40" s="3" t="s">
        <v>29</v>
      </c>
      <c r="C40" s="33">
        <v>1268888.5</v>
      </c>
      <c r="D40" s="39">
        <v>2200000</v>
      </c>
      <c r="E40" s="40">
        <f>1120000+100000</f>
        <v>1220000</v>
      </c>
      <c r="F40" s="33">
        <v>1209600</v>
      </c>
      <c r="G40" s="33">
        <f t="shared" si="8"/>
        <v>1282176</v>
      </c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</row>
    <row r="41" spans="1:18" ht="30">
      <c r="A41" s="32" t="s">
        <v>54</v>
      </c>
      <c r="B41" s="3" t="s">
        <v>31</v>
      </c>
      <c r="C41" s="18">
        <v>0</v>
      </c>
      <c r="D41" s="18">
        <v>0</v>
      </c>
      <c r="E41" s="41"/>
      <c r="F41" s="33">
        <f t="shared" si="7"/>
        <v>0</v>
      </c>
      <c r="G41" s="33">
        <f t="shared" si="8"/>
        <v>0</v>
      </c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</row>
    <row r="42" spans="1:18" ht="30">
      <c r="A42" s="32" t="s">
        <v>30</v>
      </c>
      <c r="B42" s="3" t="s">
        <v>31</v>
      </c>
      <c r="C42" s="33">
        <v>1258316.08</v>
      </c>
      <c r="D42" s="39">
        <v>1966400</v>
      </c>
      <c r="E42" s="40">
        <f>100000+330000+550000</f>
        <v>980000</v>
      </c>
      <c r="F42" s="33">
        <v>464400</v>
      </c>
      <c r="G42" s="33">
        <f t="shared" si="8"/>
        <v>492264</v>
      </c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</row>
    <row r="43" spans="1:18" ht="30">
      <c r="A43" s="32" t="s">
        <v>32</v>
      </c>
      <c r="B43" s="3" t="s">
        <v>33</v>
      </c>
      <c r="C43" s="18">
        <v>652919.35</v>
      </c>
      <c r="D43" s="42">
        <v>1183600</v>
      </c>
      <c r="E43" s="40">
        <f>450000+250000</f>
        <v>700000</v>
      </c>
      <c r="F43" s="33">
        <v>486000</v>
      </c>
      <c r="G43" s="33">
        <f t="shared" si="8"/>
        <v>515160</v>
      </c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</row>
    <row r="44" spans="1:18" ht="30">
      <c r="A44" s="32" t="s">
        <v>37</v>
      </c>
      <c r="B44" s="3" t="s">
        <v>38</v>
      </c>
      <c r="C44" s="33">
        <v>19986</v>
      </c>
      <c r="D44" s="18">
        <v>0</v>
      </c>
      <c r="E44" s="43"/>
      <c r="F44" s="33">
        <f t="shared" si="7"/>
        <v>0</v>
      </c>
      <c r="G44" s="33">
        <f t="shared" si="8"/>
        <v>0</v>
      </c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</row>
    <row r="45" spans="1:18" ht="15">
      <c r="A45" s="44" t="s">
        <v>39</v>
      </c>
      <c r="B45" s="3" t="s">
        <v>55</v>
      </c>
      <c r="C45" s="33">
        <v>1321126.5</v>
      </c>
      <c r="D45" s="39">
        <v>885700</v>
      </c>
      <c r="E45" s="39">
        <v>955000</v>
      </c>
      <c r="F45" s="33">
        <f t="shared" si="7"/>
        <v>1031400.0000000001</v>
      </c>
      <c r="G45" s="33">
        <f t="shared" si="8"/>
        <v>1093284.0000000002</v>
      </c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</row>
    <row r="46" spans="1:18" ht="30">
      <c r="A46" s="44" t="s">
        <v>56</v>
      </c>
      <c r="B46" s="3" t="s">
        <v>57</v>
      </c>
      <c r="C46" s="33">
        <v>16400</v>
      </c>
      <c r="D46" s="39">
        <v>56500</v>
      </c>
      <c r="E46" s="43"/>
      <c r="F46" s="33">
        <f t="shared" si="7"/>
        <v>0</v>
      </c>
      <c r="G46" s="33">
        <f t="shared" si="8"/>
        <v>0</v>
      </c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</row>
    <row r="47" spans="1:18" ht="15">
      <c r="A47" s="44" t="s">
        <v>40</v>
      </c>
      <c r="B47" s="3" t="s">
        <v>41</v>
      </c>
      <c r="C47" s="33">
        <v>523114.48</v>
      </c>
      <c r="D47" s="39">
        <v>49900</v>
      </c>
      <c r="E47" s="39">
        <v>40000</v>
      </c>
      <c r="F47" s="33">
        <f t="shared" si="7"/>
        <v>43200</v>
      </c>
      <c r="G47" s="33">
        <f t="shared" si="8"/>
        <v>45792</v>
      </c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1:18" ht="45">
      <c r="A48" s="32" t="s">
        <v>50</v>
      </c>
      <c r="B48" s="36" t="s">
        <v>58</v>
      </c>
      <c r="C48" s="33">
        <v>0</v>
      </c>
      <c r="D48" s="33">
        <v>404300</v>
      </c>
      <c r="E48" s="33"/>
      <c r="F48" s="33">
        <f t="shared" si="7"/>
        <v>0</v>
      </c>
      <c r="G48" s="33">
        <f t="shared" si="8"/>
        <v>0</v>
      </c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</row>
    <row r="49" spans="1:18" ht="14.25">
      <c r="A49" s="26" t="s">
        <v>59</v>
      </c>
      <c r="B49" s="27" t="s">
        <v>60</v>
      </c>
      <c r="C49" s="28">
        <f>C50+C53</f>
        <v>0</v>
      </c>
      <c r="D49" s="28">
        <f>D50+D53</f>
        <v>9473352</v>
      </c>
      <c r="E49" s="28">
        <f t="shared" ref="E49:G49" si="9">E50+E53</f>
        <v>15006790</v>
      </c>
      <c r="F49" s="28">
        <f t="shared" si="9"/>
        <v>16207333.200000003</v>
      </c>
      <c r="G49" s="28">
        <f t="shared" si="9"/>
        <v>17179773.192000002</v>
      </c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</row>
    <row r="50" spans="1:18" s="2" customFormat="1" ht="15">
      <c r="A50" s="37"/>
      <c r="B50" s="30" t="s">
        <v>17</v>
      </c>
      <c r="C50" s="31">
        <f>C51+C52+C53</f>
        <v>0</v>
      </c>
      <c r="D50" s="31">
        <f>D51+D52+D53</f>
        <v>5589026</v>
      </c>
      <c r="E50" s="31">
        <f t="shared" ref="E50:G50" si="10">E51+E52+E53</f>
        <v>8053395</v>
      </c>
      <c r="F50" s="31">
        <f t="shared" si="10"/>
        <v>8697666.6000000015</v>
      </c>
      <c r="G50" s="31">
        <f t="shared" si="10"/>
        <v>9219526.5960000008</v>
      </c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</row>
    <row r="51" spans="1:18" ht="30">
      <c r="A51" s="32" t="s">
        <v>61</v>
      </c>
      <c r="B51" s="45" t="s">
        <v>62</v>
      </c>
      <c r="C51" s="33"/>
      <c r="D51" s="33">
        <v>841400</v>
      </c>
      <c r="E51" s="33">
        <v>1100000</v>
      </c>
      <c r="F51" s="33">
        <f t="shared" ref="F51:F53" si="11">E51*1.08</f>
        <v>1188000</v>
      </c>
      <c r="G51" s="33">
        <f t="shared" ref="G51:G53" si="12">F51*1.06</f>
        <v>1259280</v>
      </c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</row>
    <row r="52" spans="1:18" ht="30">
      <c r="A52" s="32" t="s">
        <v>63</v>
      </c>
      <c r="B52" s="45" t="s">
        <v>64</v>
      </c>
      <c r="C52" s="33"/>
      <c r="D52" s="33">
        <v>863300</v>
      </c>
      <c r="E52" s="33"/>
      <c r="F52" s="33">
        <f t="shared" si="11"/>
        <v>0</v>
      </c>
      <c r="G52" s="33">
        <f t="shared" si="12"/>
        <v>0</v>
      </c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</row>
    <row r="53" spans="1:18" ht="15">
      <c r="A53" s="46" t="s">
        <v>65</v>
      </c>
      <c r="B53" s="47" t="s">
        <v>66</v>
      </c>
      <c r="C53" s="33">
        <f>C54</f>
        <v>0</v>
      </c>
      <c r="D53" s="33">
        <v>3884326</v>
      </c>
      <c r="E53" s="33">
        <v>6953395</v>
      </c>
      <c r="F53" s="33">
        <f t="shared" si="11"/>
        <v>7509666.6000000006</v>
      </c>
      <c r="G53" s="33">
        <f t="shared" si="12"/>
        <v>7960246.5960000008</v>
      </c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</row>
    <row r="54" spans="1:18" s="2" customFormat="1" ht="15">
      <c r="A54" s="19"/>
      <c r="B54" s="30" t="s">
        <v>26</v>
      </c>
      <c r="C54" s="31">
        <v>0</v>
      </c>
      <c r="D54" s="31">
        <v>0</v>
      </c>
      <c r="E54" s="31">
        <v>0</v>
      </c>
      <c r="F54" s="31">
        <v>0</v>
      </c>
      <c r="G54" s="31">
        <v>0</v>
      </c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</row>
    <row r="55" spans="1:18" ht="14.25">
      <c r="A55" s="48">
        <v>3000</v>
      </c>
      <c r="B55" s="49" t="s">
        <v>67</v>
      </c>
      <c r="C55" s="50">
        <f>C56+C65</f>
        <v>1050314.8700000001</v>
      </c>
      <c r="D55" s="50">
        <f>D56+D65</f>
        <v>9421800</v>
      </c>
      <c r="E55" s="50">
        <f>E56+E65</f>
        <v>9449416</v>
      </c>
      <c r="F55" s="50">
        <f t="shared" ref="F55:G55" si="13">F56+F65</f>
        <v>10205369.280000001</v>
      </c>
      <c r="G55" s="50">
        <f t="shared" si="13"/>
        <v>10817691.436800001</v>
      </c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</row>
    <row r="56" spans="1:18" s="2" customFormat="1" ht="15">
      <c r="A56" s="51"/>
      <c r="B56" s="52" t="s">
        <v>17</v>
      </c>
      <c r="C56" s="53">
        <f>C58+C62+C64+C57+C59+C60+C61+C63</f>
        <v>1050314.8700000001</v>
      </c>
      <c r="D56" s="53">
        <f>D58+D62+D64+D57+D59+D60+D61+D63</f>
        <v>9421800</v>
      </c>
      <c r="E56" s="53">
        <f t="shared" ref="E56:G56" si="14">E58+E62+E64+E57+E59+E60+E61+E63</f>
        <v>9449416</v>
      </c>
      <c r="F56" s="53">
        <f t="shared" si="14"/>
        <v>10205369.280000001</v>
      </c>
      <c r="G56" s="53">
        <f t="shared" si="14"/>
        <v>10817691.436800001</v>
      </c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</row>
    <row r="57" spans="1:18" ht="30">
      <c r="A57" s="54" t="s">
        <v>68</v>
      </c>
      <c r="B57" s="45" t="s">
        <v>69</v>
      </c>
      <c r="C57" s="39"/>
      <c r="D57" s="39">
        <v>300000</v>
      </c>
      <c r="E57" s="39">
        <v>300000</v>
      </c>
      <c r="F57" s="33">
        <f t="shared" ref="F57:F64" si="15">E57*1.08</f>
        <v>324000</v>
      </c>
      <c r="G57" s="33">
        <f t="shared" ref="G57:G64" si="16">F57*1.06</f>
        <v>343440</v>
      </c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</row>
    <row r="58" spans="1:18" ht="30">
      <c r="A58" s="54">
        <v>3035</v>
      </c>
      <c r="B58" s="45" t="s">
        <v>70</v>
      </c>
      <c r="C58" s="39">
        <v>100000</v>
      </c>
      <c r="D58" s="39">
        <v>100000</v>
      </c>
      <c r="E58" s="39">
        <v>100000</v>
      </c>
      <c r="F58" s="33">
        <f t="shared" si="15"/>
        <v>108000</v>
      </c>
      <c r="G58" s="33">
        <f t="shared" si="16"/>
        <v>114480</v>
      </c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</row>
    <row r="59" spans="1:18" ht="30">
      <c r="A59" s="54" t="s">
        <v>71</v>
      </c>
      <c r="B59" s="45" t="s">
        <v>72</v>
      </c>
      <c r="C59" s="39"/>
      <c r="D59" s="39">
        <v>45300</v>
      </c>
      <c r="E59" s="39"/>
      <c r="F59" s="33">
        <f t="shared" si="15"/>
        <v>0</v>
      </c>
      <c r="G59" s="33">
        <f t="shared" si="16"/>
        <v>0</v>
      </c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</row>
    <row r="60" spans="1:18" ht="30">
      <c r="A60" s="54" t="s">
        <v>73</v>
      </c>
      <c r="B60" s="45" t="s">
        <v>74</v>
      </c>
      <c r="C60" s="39"/>
      <c r="D60" s="39">
        <v>15900</v>
      </c>
      <c r="E60" s="39"/>
      <c r="F60" s="33">
        <f t="shared" si="15"/>
        <v>0</v>
      </c>
      <c r="G60" s="33">
        <f t="shared" si="16"/>
        <v>0</v>
      </c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</row>
    <row r="61" spans="1:18" ht="45">
      <c r="A61" s="54" t="s">
        <v>75</v>
      </c>
      <c r="B61" s="45" t="s">
        <v>76</v>
      </c>
      <c r="C61" s="39"/>
      <c r="D61" s="39">
        <v>5508500</v>
      </c>
      <c r="E61" s="39">
        <v>5336316</v>
      </c>
      <c r="F61" s="33">
        <f t="shared" si="15"/>
        <v>5763221.2800000003</v>
      </c>
      <c r="G61" s="33">
        <f t="shared" si="16"/>
        <v>6109014.5568000004</v>
      </c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</row>
    <row r="62" spans="1:18" ht="15">
      <c r="A62" s="54">
        <v>3133</v>
      </c>
      <c r="B62" s="55" t="s">
        <v>77</v>
      </c>
      <c r="C62" s="56"/>
      <c r="D62" s="39">
        <v>831500</v>
      </c>
      <c r="E62" s="39">
        <v>831500</v>
      </c>
      <c r="F62" s="33">
        <f t="shared" si="15"/>
        <v>898020.00000000012</v>
      </c>
      <c r="G62" s="33">
        <f t="shared" si="16"/>
        <v>951901.20000000019</v>
      </c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</row>
    <row r="63" spans="1:18" ht="60">
      <c r="A63" s="54" t="s">
        <v>78</v>
      </c>
      <c r="B63" s="45" t="s">
        <v>79</v>
      </c>
      <c r="C63" s="39"/>
      <c r="D63" s="39">
        <v>500000</v>
      </c>
      <c r="E63" s="39">
        <v>1000000</v>
      </c>
      <c r="F63" s="33">
        <f t="shared" si="15"/>
        <v>1080000</v>
      </c>
      <c r="G63" s="33">
        <f t="shared" si="16"/>
        <v>1144800</v>
      </c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</row>
    <row r="64" spans="1:18" ht="15">
      <c r="A64" s="54">
        <v>3242</v>
      </c>
      <c r="B64" s="45" t="s">
        <v>80</v>
      </c>
      <c r="C64" s="39">
        <v>950314.87</v>
      </c>
      <c r="D64" s="39">
        <v>2120600</v>
      </c>
      <c r="E64" s="39">
        <v>1881600</v>
      </c>
      <c r="F64" s="33">
        <f t="shared" si="15"/>
        <v>2032128.0000000002</v>
      </c>
      <c r="G64" s="33">
        <f t="shared" si="16"/>
        <v>2154055.6800000002</v>
      </c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</row>
    <row r="65" spans="1:18" s="2" customFormat="1" ht="15">
      <c r="A65" s="57"/>
      <c r="B65" s="52" t="s">
        <v>26</v>
      </c>
      <c r="C65" s="53">
        <v>0</v>
      </c>
      <c r="D65" s="53">
        <v>0</v>
      </c>
      <c r="E65" s="53">
        <v>0</v>
      </c>
      <c r="F65" s="53">
        <v>0</v>
      </c>
      <c r="G65" s="53">
        <v>0</v>
      </c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</row>
    <row r="66" spans="1:18" ht="14.25">
      <c r="A66" s="48" t="s">
        <v>81</v>
      </c>
      <c r="B66" s="49" t="s">
        <v>82</v>
      </c>
      <c r="C66" s="50">
        <f>C67+C73</f>
        <v>2323211.4699999997</v>
      </c>
      <c r="D66" s="50">
        <f>D67+D73</f>
        <v>36834694</v>
      </c>
      <c r="E66" s="50">
        <f>E67+E73</f>
        <v>25424400</v>
      </c>
      <c r="F66" s="50">
        <f t="shared" ref="F66:G66" si="17">F67+F73</f>
        <v>27350352</v>
      </c>
      <c r="G66" s="50">
        <f t="shared" si="17"/>
        <v>28991373.120000001</v>
      </c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</row>
    <row r="67" spans="1:18" s="2" customFormat="1" ht="15">
      <c r="A67" s="58"/>
      <c r="B67" s="52" t="s">
        <v>17</v>
      </c>
      <c r="C67" s="53">
        <f>C68+C69+C70+C71+C72</f>
        <v>2318211.4699999997</v>
      </c>
      <c r="D67" s="53">
        <f t="shared" ref="D67:G67" si="18">D68+D69+D70+D71+D72</f>
        <v>36540694</v>
      </c>
      <c r="E67" s="53">
        <f t="shared" si="18"/>
        <v>25239400</v>
      </c>
      <c r="F67" s="53">
        <f t="shared" si="18"/>
        <v>27258552</v>
      </c>
      <c r="G67" s="53">
        <f t="shared" si="18"/>
        <v>28894065.120000001</v>
      </c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</row>
    <row r="68" spans="1:18" ht="15">
      <c r="A68" s="54" t="s">
        <v>83</v>
      </c>
      <c r="B68" s="47" t="s">
        <v>84</v>
      </c>
      <c r="C68" s="39"/>
      <c r="D68" s="18">
        <v>11161600</v>
      </c>
      <c r="E68" s="39">
        <v>10610700</v>
      </c>
      <c r="F68" s="33">
        <f t="shared" ref="F68:F77" si="19">E68*1.08</f>
        <v>11459556</v>
      </c>
      <c r="G68" s="33">
        <f t="shared" ref="G68:G77" si="20">F68*1.06</f>
        <v>12147129.360000001</v>
      </c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</row>
    <row r="69" spans="1:18" ht="15">
      <c r="A69" s="54">
        <v>4040</v>
      </c>
      <c r="B69" s="47" t="s">
        <v>85</v>
      </c>
      <c r="C69" s="39">
        <v>1902781.94</v>
      </c>
      <c r="D69" s="18">
        <v>2604131</v>
      </c>
      <c r="E69" s="39">
        <v>2674000</v>
      </c>
      <c r="F69" s="33">
        <f t="shared" si="19"/>
        <v>2887920</v>
      </c>
      <c r="G69" s="33">
        <f t="shared" si="20"/>
        <v>3061195.2</v>
      </c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</row>
    <row r="70" spans="1:18" ht="30">
      <c r="A70" s="59" t="s">
        <v>86</v>
      </c>
      <c r="B70" s="45" t="s">
        <v>87</v>
      </c>
      <c r="C70" s="39"/>
      <c r="D70" s="18">
        <v>21079863</v>
      </c>
      <c r="E70" s="39">
        <v>10075700</v>
      </c>
      <c r="F70" s="33">
        <f t="shared" si="19"/>
        <v>10881756</v>
      </c>
      <c r="G70" s="33">
        <f t="shared" si="20"/>
        <v>11534661.360000001</v>
      </c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</row>
    <row r="71" spans="1:18" ht="15">
      <c r="A71" s="54" t="s">
        <v>88</v>
      </c>
      <c r="B71" s="45" t="s">
        <v>89</v>
      </c>
      <c r="C71" s="39"/>
      <c r="D71" s="18">
        <v>1235100</v>
      </c>
      <c r="E71" s="39">
        <v>1296000</v>
      </c>
      <c r="F71" s="33">
        <f t="shared" si="19"/>
        <v>1399680</v>
      </c>
      <c r="G71" s="33">
        <f t="shared" si="20"/>
        <v>1483660.8</v>
      </c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</row>
    <row r="72" spans="1:18" ht="15">
      <c r="A72" s="54">
        <v>4082</v>
      </c>
      <c r="B72" s="45" t="s">
        <v>90</v>
      </c>
      <c r="C72" s="39">
        <v>415429.53</v>
      </c>
      <c r="D72" s="18">
        <v>460000</v>
      </c>
      <c r="E72" s="39">
        <v>583000</v>
      </c>
      <c r="F72" s="33">
        <f t="shared" si="19"/>
        <v>629640</v>
      </c>
      <c r="G72" s="33">
        <f t="shared" si="20"/>
        <v>667418.4</v>
      </c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</row>
    <row r="73" spans="1:18" s="2" customFormat="1" ht="15">
      <c r="A73" s="34"/>
      <c r="B73" s="30" t="s">
        <v>26</v>
      </c>
      <c r="C73" s="31">
        <f>C75+C74+C76+C77</f>
        <v>5000</v>
      </c>
      <c r="D73" s="31">
        <f t="shared" ref="D73:G73" si="21">D75+D74+D76+D77</f>
        <v>294000</v>
      </c>
      <c r="E73" s="31">
        <f t="shared" si="21"/>
        <v>185000</v>
      </c>
      <c r="F73" s="31">
        <f t="shared" si="21"/>
        <v>91800</v>
      </c>
      <c r="G73" s="31">
        <f t="shared" si="21"/>
        <v>97308</v>
      </c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</row>
    <row r="74" spans="1:18" ht="15">
      <c r="A74" s="46" t="s">
        <v>83</v>
      </c>
      <c r="B74" s="47" t="s">
        <v>84</v>
      </c>
      <c r="C74" s="33">
        <v>0</v>
      </c>
      <c r="D74" s="33">
        <v>10000</v>
      </c>
      <c r="E74" s="39">
        <v>10000</v>
      </c>
      <c r="F74" s="33">
        <f t="shared" si="19"/>
        <v>10800</v>
      </c>
      <c r="G74" s="33">
        <f t="shared" si="20"/>
        <v>11448</v>
      </c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</row>
    <row r="75" spans="1:18" ht="15">
      <c r="A75" s="32" t="s">
        <v>91</v>
      </c>
      <c r="B75" s="47" t="s">
        <v>85</v>
      </c>
      <c r="C75" s="33">
        <v>5000</v>
      </c>
      <c r="D75" s="33"/>
      <c r="E75" s="39">
        <v>110000</v>
      </c>
      <c r="F75" s="33">
        <v>10800</v>
      </c>
      <c r="G75" s="33">
        <f t="shared" si="20"/>
        <v>11448</v>
      </c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</row>
    <row r="76" spans="1:18" ht="30">
      <c r="A76" s="60">
        <v>4060</v>
      </c>
      <c r="B76" s="3" t="s">
        <v>87</v>
      </c>
      <c r="C76" s="18">
        <v>0</v>
      </c>
      <c r="D76" s="33">
        <v>224000</v>
      </c>
      <c r="E76" s="39">
        <v>65000</v>
      </c>
      <c r="F76" s="33">
        <f t="shared" si="19"/>
        <v>70200</v>
      </c>
      <c r="G76" s="33">
        <f t="shared" si="20"/>
        <v>74412</v>
      </c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</row>
    <row r="77" spans="1:18" ht="15">
      <c r="A77" s="60">
        <v>4081</v>
      </c>
      <c r="B77" s="3" t="s">
        <v>89</v>
      </c>
      <c r="C77" s="18">
        <v>0</v>
      </c>
      <c r="D77" s="35">
        <v>60000</v>
      </c>
      <c r="E77" s="18"/>
      <c r="F77" s="33">
        <f t="shared" si="19"/>
        <v>0</v>
      </c>
      <c r="G77" s="33">
        <f t="shared" si="20"/>
        <v>0</v>
      </c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</row>
    <row r="78" spans="1:18" ht="14.25">
      <c r="A78" s="48">
        <v>5000</v>
      </c>
      <c r="B78" s="49" t="s">
        <v>92</v>
      </c>
      <c r="C78" s="50">
        <f>C79+C83</f>
        <v>13905059.149999999</v>
      </c>
      <c r="D78" s="50">
        <f t="shared" ref="D78:G78" si="22">D79+D83</f>
        <v>18425300</v>
      </c>
      <c r="E78" s="50">
        <f t="shared" si="22"/>
        <v>16445920</v>
      </c>
      <c r="F78" s="50">
        <f t="shared" si="22"/>
        <v>17761593.600000001</v>
      </c>
      <c r="G78" s="50">
        <f t="shared" si="22"/>
        <v>18827289.216000002</v>
      </c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</row>
    <row r="79" spans="1:18" s="2" customFormat="1" ht="15">
      <c r="A79" s="51"/>
      <c r="B79" s="52" t="s">
        <v>17</v>
      </c>
      <c r="C79" s="53">
        <f>C80+C81+C82</f>
        <v>13839807.349999998</v>
      </c>
      <c r="D79" s="53">
        <f>D80+D81+D82</f>
        <v>18425300</v>
      </c>
      <c r="E79" s="53">
        <f t="shared" ref="E79:G79" si="23">E80+E81+E82</f>
        <v>16445920</v>
      </c>
      <c r="F79" s="53">
        <f t="shared" si="23"/>
        <v>17761593.600000001</v>
      </c>
      <c r="G79" s="53">
        <f t="shared" si="23"/>
        <v>18827289.216000002</v>
      </c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</row>
    <row r="80" spans="1:18" ht="30">
      <c r="A80" s="54">
        <v>5031</v>
      </c>
      <c r="B80" s="45" t="s">
        <v>93</v>
      </c>
      <c r="C80" s="39">
        <v>9547879.3499999996</v>
      </c>
      <c r="D80" s="39">
        <v>13150700</v>
      </c>
      <c r="E80" s="39">
        <v>12623500</v>
      </c>
      <c r="F80" s="33">
        <f t="shared" ref="F80:F84" si="24">E80*1.08</f>
        <v>13633380</v>
      </c>
      <c r="G80" s="33">
        <f t="shared" ref="G80:G84" si="25">F80*1.06</f>
        <v>14451382.800000001</v>
      </c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</row>
    <row r="81" spans="1:18" ht="45">
      <c r="A81" s="54">
        <v>5061</v>
      </c>
      <c r="B81" s="45" t="s">
        <v>94</v>
      </c>
      <c r="C81" s="39">
        <v>3594783.55</v>
      </c>
      <c r="D81" s="39">
        <v>4524400</v>
      </c>
      <c r="E81" s="39">
        <v>3062420</v>
      </c>
      <c r="F81" s="33">
        <f t="shared" si="24"/>
        <v>3307413.6</v>
      </c>
      <c r="G81" s="33">
        <f t="shared" si="25"/>
        <v>3505858.4160000002</v>
      </c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</row>
    <row r="82" spans="1:18" ht="30">
      <c r="A82" s="54">
        <v>5062</v>
      </c>
      <c r="B82" s="45" t="s">
        <v>95</v>
      </c>
      <c r="C82" s="39">
        <v>697144.45</v>
      </c>
      <c r="D82" s="39">
        <v>750200</v>
      </c>
      <c r="E82" s="39">
        <v>760000</v>
      </c>
      <c r="F82" s="33">
        <f t="shared" si="24"/>
        <v>820800</v>
      </c>
      <c r="G82" s="33">
        <f t="shared" si="25"/>
        <v>870048</v>
      </c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</row>
    <row r="83" spans="1:18" s="2" customFormat="1" ht="15">
      <c r="A83" s="37"/>
      <c r="B83" s="30" t="s">
        <v>26</v>
      </c>
      <c r="C83" s="31">
        <f>C84</f>
        <v>65251.8</v>
      </c>
      <c r="D83" s="31">
        <f t="shared" ref="D83:G83" si="26">D84</f>
        <v>0</v>
      </c>
      <c r="E83" s="31">
        <f t="shared" si="26"/>
        <v>0</v>
      </c>
      <c r="F83" s="31">
        <f t="shared" si="26"/>
        <v>0</v>
      </c>
      <c r="G83" s="31">
        <f t="shared" si="26"/>
        <v>0</v>
      </c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</row>
    <row r="84" spans="1:18" ht="30">
      <c r="A84" s="32" t="s">
        <v>96</v>
      </c>
      <c r="B84" s="3" t="s">
        <v>93</v>
      </c>
      <c r="C84" s="33">
        <v>65251.8</v>
      </c>
      <c r="D84" s="33">
        <v>0</v>
      </c>
      <c r="E84" s="33"/>
      <c r="F84" s="33">
        <f t="shared" si="24"/>
        <v>0</v>
      </c>
      <c r="G84" s="33">
        <f t="shared" si="25"/>
        <v>0</v>
      </c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</row>
    <row r="85" spans="1:18" ht="14.25">
      <c r="A85" s="26" t="s">
        <v>97</v>
      </c>
      <c r="B85" s="27" t="s">
        <v>98</v>
      </c>
      <c r="C85" s="28">
        <f>C86+C90</f>
        <v>41638912.350000001</v>
      </c>
      <c r="D85" s="28">
        <f>D90+D86</f>
        <v>42180696.969999999</v>
      </c>
      <c r="E85" s="28">
        <f>E90+E86</f>
        <v>42030000</v>
      </c>
      <c r="F85" s="28">
        <f>F90+F86</f>
        <v>45392400</v>
      </c>
      <c r="G85" s="28">
        <f>G90+G86</f>
        <v>48115944</v>
      </c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</row>
    <row r="86" spans="1:18" s="2" customFormat="1" ht="15">
      <c r="A86" s="37"/>
      <c r="B86" s="30" t="s">
        <v>17</v>
      </c>
      <c r="C86" s="31">
        <f>C87+C88+C89</f>
        <v>34375882.950000003</v>
      </c>
      <c r="D86" s="31">
        <f>D87+D88+D89</f>
        <v>41315738.810000002</v>
      </c>
      <c r="E86" s="31">
        <f t="shared" ref="E86:G86" si="27">E87+E88+E89</f>
        <v>41600000</v>
      </c>
      <c r="F86" s="31">
        <f t="shared" si="27"/>
        <v>44928000</v>
      </c>
      <c r="G86" s="31">
        <f t="shared" si="27"/>
        <v>47623680</v>
      </c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</row>
    <row r="87" spans="1:18" s="8" customFormat="1" ht="15">
      <c r="A87" s="32">
        <v>6011</v>
      </c>
      <c r="B87" s="45" t="s">
        <v>99</v>
      </c>
      <c r="C87" s="33">
        <v>279987.44</v>
      </c>
      <c r="D87" s="33">
        <v>105900</v>
      </c>
      <c r="E87" s="33">
        <v>100000</v>
      </c>
      <c r="F87" s="33">
        <f t="shared" ref="F87:F93" si="28">E87*1.08</f>
        <v>108000</v>
      </c>
      <c r="G87" s="33">
        <f t="shared" ref="G87:G93" si="29">F87*1.06</f>
        <v>114480</v>
      </c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</row>
    <row r="88" spans="1:18" s="8" customFormat="1" ht="15">
      <c r="A88" s="32">
        <v>6030</v>
      </c>
      <c r="B88" s="47" t="s">
        <v>100</v>
      </c>
      <c r="C88" s="33">
        <v>31528817.600000001</v>
      </c>
      <c r="D88" s="33">
        <v>36705083.810000002</v>
      </c>
      <c r="E88" s="33">
        <v>38000000</v>
      </c>
      <c r="F88" s="33">
        <f t="shared" si="28"/>
        <v>41040000</v>
      </c>
      <c r="G88" s="33">
        <f t="shared" si="29"/>
        <v>43502400</v>
      </c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</row>
    <row r="89" spans="1:18" ht="15">
      <c r="A89" s="32">
        <v>6090</v>
      </c>
      <c r="B89" s="47" t="s">
        <v>101</v>
      </c>
      <c r="C89" s="33">
        <v>2567077.91</v>
      </c>
      <c r="D89" s="33">
        <v>4504755</v>
      </c>
      <c r="E89" s="33">
        <v>3500000</v>
      </c>
      <c r="F89" s="33">
        <f t="shared" si="28"/>
        <v>3780000.0000000005</v>
      </c>
      <c r="G89" s="33">
        <f t="shared" si="29"/>
        <v>4006800.0000000005</v>
      </c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</row>
    <row r="90" spans="1:18" s="2" customFormat="1" ht="15">
      <c r="A90" s="34"/>
      <c r="B90" s="30" t="s">
        <v>26</v>
      </c>
      <c r="C90" s="31">
        <f>C91+C92+C93</f>
        <v>7263029.4000000004</v>
      </c>
      <c r="D90" s="31">
        <f t="shared" ref="D90:G90" si="30">D91+D92+D93</f>
        <v>864958.16</v>
      </c>
      <c r="E90" s="31">
        <f t="shared" si="30"/>
        <v>430000</v>
      </c>
      <c r="F90" s="31">
        <f t="shared" si="30"/>
        <v>464400.00000000006</v>
      </c>
      <c r="G90" s="31">
        <f t="shared" si="30"/>
        <v>492264.00000000006</v>
      </c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</row>
    <row r="91" spans="1:18" ht="15">
      <c r="A91" s="26" t="s">
        <v>102</v>
      </c>
      <c r="B91" s="3" t="s">
        <v>99</v>
      </c>
      <c r="C91" s="33">
        <v>106752.1</v>
      </c>
      <c r="D91" s="33">
        <v>108700</v>
      </c>
      <c r="E91" s="33"/>
      <c r="F91" s="33">
        <f t="shared" si="28"/>
        <v>0</v>
      </c>
      <c r="G91" s="33">
        <f t="shared" si="29"/>
        <v>0</v>
      </c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</row>
    <row r="92" spans="1:18" ht="15">
      <c r="A92" s="32" t="s">
        <v>103</v>
      </c>
      <c r="B92" s="3" t="s">
        <v>100</v>
      </c>
      <c r="C92" s="33">
        <v>1746885.9</v>
      </c>
      <c r="D92" s="33">
        <v>36116</v>
      </c>
      <c r="E92" s="33"/>
      <c r="F92" s="33">
        <f t="shared" si="28"/>
        <v>0</v>
      </c>
      <c r="G92" s="33">
        <f t="shared" si="29"/>
        <v>0</v>
      </c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</row>
    <row r="93" spans="1:18" ht="15">
      <c r="A93" s="32" t="s">
        <v>104</v>
      </c>
      <c r="B93" s="47" t="s">
        <v>101</v>
      </c>
      <c r="C93" s="33">
        <v>5409391.4000000004</v>
      </c>
      <c r="D93" s="33">
        <v>720142.16</v>
      </c>
      <c r="E93" s="33">
        <v>430000</v>
      </c>
      <c r="F93" s="33">
        <f t="shared" si="28"/>
        <v>464400.00000000006</v>
      </c>
      <c r="G93" s="33">
        <f t="shared" si="29"/>
        <v>492264.00000000006</v>
      </c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</row>
    <row r="94" spans="1:18" s="8" customFormat="1" ht="14.25">
      <c r="A94" s="26" t="s">
        <v>105</v>
      </c>
      <c r="B94" s="27" t="s">
        <v>106</v>
      </c>
      <c r="C94" s="28">
        <f>C95+C98</f>
        <v>14424290.600000001</v>
      </c>
      <c r="D94" s="28">
        <f>D95+D98</f>
        <v>16244042.73</v>
      </c>
      <c r="E94" s="28">
        <f t="shared" ref="E94:G94" si="31">E95+E98</f>
        <v>5268800</v>
      </c>
      <c r="F94" s="28">
        <f t="shared" si="31"/>
        <v>4614796</v>
      </c>
      <c r="G94" s="28">
        <f t="shared" si="31"/>
        <v>4891083.7600000007</v>
      </c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</row>
    <row r="95" spans="1:18" s="2" customFormat="1" ht="15">
      <c r="A95" s="37"/>
      <c r="B95" s="30" t="s">
        <v>17</v>
      </c>
      <c r="C95" s="31">
        <f>C96+C97</f>
        <v>2733069.79</v>
      </c>
      <c r="D95" s="31">
        <f t="shared" ref="D95:G95" si="32">D96+D97</f>
        <v>7356850.4500000002</v>
      </c>
      <c r="E95" s="31">
        <f t="shared" si="32"/>
        <v>4063700</v>
      </c>
      <c r="F95" s="31">
        <f t="shared" si="32"/>
        <v>4388796</v>
      </c>
      <c r="G95" s="31">
        <f t="shared" si="32"/>
        <v>4652123.7600000007</v>
      </c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</row>
    <row r="96" spans="1:18" s="8" customFormat="1" ht="30">
      <c r="A96" s="32">
        <v>7370</v>
      </c>
      <c r="B96" s="47" t="s">
        <v>107</v>
      </c>
      <c r="C96" s="33">
        <v>760409.79</v>
      </c>
      <c r="D96" s="33">
        <v>5026605.83</v>
      </c>
      <c r="E96" s="33">
        <v>2413700</v>
      </c>
      <c r="F96" s="33">
        <f t="shared" ref="F96:F104" si="33">E96*1.08</f>
        <v>2606796</v>
      </c>
      <c r="G96" s="33">
        <f t="shared" ref="G96:G104" si="34">F96*1.06</f>
        <v>2763203.7600000002</v>
      </c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</row>
    <row r="97" spans="1:18" ht="30">
      <c r="A97" s="32" t="s">
        <v>108</v>
      </c>
      <c r="B97" s="45" t="s">
        <v>109</v>
      </c>
      <c r="C97" s="33">
        <v>1972660</v>
      </c>
      <c r="D97" s="33">
        <v>2330244.62</v>
      </c>
      <c r="E97" s="33">
        <v>1650000</v>
      </c>
      <c r="F97" s="33">
        <f t="shared" si="33"/>
        <v>1782000.0000000002</v>
      </c>
      <c r="G97" s="33">
        <f t="shared" si="34"/>
        <v>1888920.0000000002</v>
      </c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</row>
    <row r="98" spans="1:18" s="2" customFormat="1" ht="15">
      <c r="A98" s="34"/>
      <c r="B98" s="30" t="s">
        <v>26</v>
      </c>
      <c r="C98" s="31">
        <f>C99+C100+C101+C102+C104+C103</f>
        <v>11691220.810000001</v>
      </c>
      <c r="D98" s="31">
        <f t="shared" ref="D98:G98" si="35">D99+D100+D101+D102+D104+D103</f>
        <v>8887192.2800000012</v>
      </c>
      <c r="E98" s="31">
        <f t="shared" si="35"/>
        <v>1205100</v>
      </c>
      <c r="F98" s="31">
        <f t="shared" si="35"/>
        <v>226000</v>
      </c>
      <c r="G98" s="31">
        <f t="shared" si="35"/>
        <v>238960</v>
      </c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</row>
    <row r="99" spans="1:18" ht="15">
      <c r="A99" s="46" t="s">
        <v>110</v>
      </c>
      <c r="B99" s="47" t="s">
        <v>133</v>
      </c>
      <c r="C99" s="33">
        <v>5900</v>
      </c>
      <c r="D99" s="33">
        <v>0</v>
      </c>
      <c r="E99" s="33"/>
      <c r="F99" s="33">
        <f t="shared" si="33"/>
        <v>0</v>
      </c>
      <c r="G99" s="33">
        <f t="shared" si="34"/>
        <v>0</v>
      </c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</row>
    <row r="100" spans="1:18" s="8" customFormat="1" ht="15">
      <c r="A100" s="32" t="s">
        <v>111</v>
      </c>
      <c r="B100" s="47" t="s">
        <v>134</v>
      </c>
      <c r="C100" s="33">
        <v>460705.48</v>
      </c>
      <c r="D100" s="33">
        <v>0</v>
      </c>
      <c r="E100" s="33"/>
      <c r="F100" s="33">
        <f t="shared" si="33"/>
        <v>0</v>
      </c>
      <c r="G100" s="33">
        <f t="shared" si="34"/>
        <v>0</v>
      </c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</row>
    <row r="101" spans="1:18" s="8" customFormat="1" ht="30">
      <c r="A101" s="32" t="s">
        <v>112</v>
      </c>
      <c r="B101" s="3" t="s">
        <v>107</v>
      </c>
      <c r="C101" s="33">
        <v>9726078.3100000005</v>
      </c>
      <c r="D101" s="33">
        <v>6833263.1500000004</v>
      </c>
      <c r="E101" s="33">
        <v>200000</v>
      </c>
      <c r="F101" s="33"/>
      <c r="G101" s="33">
        <f t="shared" si="34"/>
        <v>0</v>
      </c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</row>
    <row r="102" spans="1:18" s="8" customFormat="1" ht="30">
      <c r="A102" s="32" t="s">
        <v>108</v>
      </c>
      <c r="B102" s="3" t="s">
        <v>113</v>
      </c>
      <c r="C102" s="33">
        <v>1342125.5</v>
      </c>
      <c r="D102" s="33">
        <v>1923346</v>
      </c>
      <c r="E102" s="33">
        <f>200000+800000</f>
        <v>1000000</v>
      </c>
      <c r="F102" s="33">
        <v>216000</v>
      </c>
      <c r="G102" s="33">
        <f t="shared" si="34"/>
        <v>228960</v>
      </c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</row>
    <row r="103" spans="1:18" s="8" customFormat="1" ht="30">
      <c r="A103" s="32" t="s">
        <v>114</v>
      </c>
      <c r="B103" s="45" t="s">
        <v>115</v>
      </c>
      <c r="C103" s="33">
        <v>0</v>
      </c>
      <c r="D103" s="33">
        <v>130583.13</v>
      </c>
      <c r="E103" s="33">
        <v>5100</v>
      </c>
      <c r="F103" s="33">
        <v>10000</v>
      </c>
      <c r="G103" s="33">
        <v>10000</v>
      </c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</row>
    <row r="104" spans="1:18" s="8" customFormat="1" ht="75">
      <c r="A104" s="32" t="s">
        <v>116</v>
      </c>
      <c r="B104" s="45" t="s">
        <v>117</v>
      </c>
      <c r="C104" s="33">
        <v>156411.51999999999</v>
      </c>
      <c r="D104" s="33">
        <v>0</v>
      </c>
      <c r="E104" s="33"/>
      <c r="F104" s="33">
        <f t="shared" si="33"/>
        <v>0</v>
      </c>
      <c r="G104" s="33">
        <f t="shared" si="34"/>
        <v>0</v>
      </c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</row>
    <row r="105" spans="1:18" s="10" customFormat="1" ht="15">
      <c r="A105" s="61">
        <v>8000</v>
      </c>
      <c r="B105" s="27" t="s">
        <v>118</v>
      </c>
      <c r="C105" s="28">
        <f>C106+C108</f>
        <v>772316.2</v>
      </c>
      <c r="D105" s="28">
        <f>D106+D108</f>
        <v>3064174.09</v>
      </c>
      <c r="E105" s="28">
        <f t="shared" ref="E105:G105" si="36">E106+E108</f>
        <v>882274</v>
      </c>
      <c r="F105" s="28">
        <f t="shared" si="36"/>
        <v>952855.92</v>
      </c>
      <c r="G105" s="28">
        <f t="shared" si="36"/>
        <v>1010027.2752</v>
      </c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</row>
    <row r="106" spans="1:18" s="2" customFormat="1" ht="15">
      <c r="A106" s="19"/>
      <c r="B106" s="30" t="s">
        <v>17</v>
      </c>
      <c r="C106" s="31">
        <f>C107</f>
        <v>0</v>
      </c>
      <c r="D106" s="31">
        <f t="shared" ref="D106:G106" si="37">D107</f>
        <v>100000</v>
      </c>
      <c r="E106" s="31">
        <f t="shared" si="37"/>
        <v>100000</v>
      </c>
      <c r="F106" s="31">
        <f t="shared" si="37"/>
        <v>108000</v>
      </c>
      <c r="G106" s="31">
        <f t="shared" si="37"/>
        <v>114480</v>
      </c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</row>
    <row r="107" spans="1:18" s="8" customFormat="1" ht="15">
      <c r="A107" s="60">
        <v>8710</v>
      </c>
      <c r="B107" s="47" t="s">
        <v>119</v>
      </c>
      <c r="C107" s="33">
        <v>0</v>
      </c>
      <c r="D107" s="33">
        <v>100000</v>
      </c>
      <c r="E107" s="33">
        <v>100000</v>
      </c>
      <c r="F107" s="33">
        <f t="shared" ref="F107:F110" si="38">E107*1.08</f>
        <v>108000</v>
      </c>
      <c r="G107" s="33">
        <f t="shared" ref="G107:G110" si="39">F107*1.06</f>
        <v>114480</v>
      </c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</row>
    <row r="108" spans="1:18" s="2" customFormat="1" ht="15">
      <c r="A108" s="19"/>
      <c r="B108" s="30" t="s">
        <v>26</v>
      </c>
      <c r="C108" s="31">
        <f>C109+C110</f>
        <v>772316.2</v>
      </c>
      <c r="D108" s="31">
        <f t="shared" ref="D108:G108" si="40">D109+D110</f>
        <v>2964174.09</v>
      </c>
      <c r="E108" s="31">
        <f t="shared" si="40"/>
        <v>782274</v>
      </c>
      <c r="F108" s="31">
        <f t="shared" si="40"/>
        <v>844855.92</v>
      </c>
      <c r="G108" s="31">
        <f t="shared" si="40"/>
        <v>895547.27520000003</v>
      </c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</row>
    <row r="109" spans="1:18" s="8" customFormat="1" ht="15">
      <c r="A109" s="60">
        <v>8311</v>
      </c>
      <c r="B109" s="47" t="s">
        <v>120</v>
      </c>
      <c r="C109" s="33">
        <v>442351.2</v>
      </c>
      <c r="D109" s="33">
        <v>1529000</v>
      </c>
      <c r="E109" s="33"/>
      <c r="F109" s="33">
        <f t="shared" si="38"/>
        <v>0</v>
      </c>
      <c r="G109" s="33">
        <f t="shared" si="39"/>
        <v>0</v>
      </c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</row>
    <row r="110" spans="1:18" s="8" customFormat="1" ht="15">
      <c r="A110" s="60">
        <v>8312</v>
      </c>
      <c r="B110" s="47" t="s">
        <v>121</v>
      </c>
      <c r="C110" s="33">
        <v>329965</v>
      </c>
      <c r="D110" s="33">
        <v>1435174.09</v>
      </c>
      <c r="E110" s="33">
        <v>782274</v>
      </c>
      <c r="F110" s="33">
        <f t="shared" si="38"/>
        <v>844855.92</v>
      </c>
      <c r="G110" s="33">
        <f t="shared" si="39"/>
        <v>895547.27520000003</v>
      </c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</row>
    <row r="111" spans="1:18" s="10" customFormat="1" ht="15">
      <c r="A111" s="62">
        <v>9000</v>
      </c>
      <c r="B111" s="27" t="s">
        <v>122</v>
      </c>
      <c r="C111" s="28">
        <f>C112+C117</f>
        <v>29048718.099999998</v>
      </c>
      <c r="D111" s="28">
        <f>D112+D117</f>
        <v>708000</v>
      </c>
      <c r="E111" s="28">
        <v>0</v>
      </c>
      <c r="F111" s="28">
        <f t="shared" ref="F111:G111" si="41">F112+F117</f>
        <v>0</v>
      </c>
      <c r="G111" s="28">
        <f t="shared" si="41"/>
        <v>0</v>
      </c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</row>
    <row r="112" spans="1:18" s="15" customFormat="1" ht="15">
      <c r="A112" s="29"/>
      <c r="B112" s="30" t="s">
        <v>17</v>
      </c>
      <c r="C112" s="31">
        <f>C113+C114+C115+C116</f>
        <v>27697661.829999998</v>
      </c>
      <c r="D112" s="31">
        <f t="shared" ref="D112:G112" si="42">D113+D114+D115+D116</f>
        <v>684000</v>
      </c>
      <c r="E112" s="31">
        <f t="shared" si="42"/>
        <v>0</v>
      </c>
      <c r="F112" s="31">
        <f t="shared" si="42"/>
        <v>0</v>
      </c>
      <c r="G112" s="31">
        <f t="shared" si="42"/>
        <v>0</v>
      </c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</row>
    <row r="113" spans="1:18" s="8" customFormat="1" ht="15">
      <c r="A113" s="25">
        <v>9110</v>
      </c>
      <c r="B113" s="47" t="s">
        <v>123</v>
      </c>
      <c r="C113" s="39">
        <v>14093900</v>
      </c>
      <c r="D113" s="33">
        <v>0</v>
      </c>
      <c r="E113" s="28"/>
      <c r="F113" s="33">
        <f t="shared" ref="F113:F119" si="43">E113*1.08</f>
        <v>0</v>
      </c>
      <c r="G113" s="33">
        <f t="shared" ref="G113:G119" si="44">F113*1.06</f>
        <v>0</v>
      </c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</row>
    <row r="114" spans="1:18" s="8" customFormat="1" ht="30">
      <c r="A114" s="25">
        <v>9410</v>
      </c>
      <c r="B114" s="45" t="s">
        <v>124</v>
      </c>
      <c r="C114" s="39">
        <v>5044500</v>
      </c>
      <c r="D114" s="33">
        <v>0</v>
      </c>
      <c r="E114" s="28"/>
      <c r="F114" s="33">
        <f t="shared" si="43"/>
        <v>0</v>
      </c>
      <c r="G114" s="33">
        <f t="shared" si="44"/>
        <v>0</v>
      </c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</row>
    <row r="115" spans="1:18" s="10" customFormat="1" ht="15">
      <c r="A115" s="25">
        <v>9770</v>
      </c>
      <c r="B115" s="47" t="s">
        <v>125</v>
      </c>
      <c r="C115" s="39">
        <v>8399261.8300000001</v>
      </c>
      <c r="D115" s="33">
        <v>443000</v>
      </c>
      <c r="E115" s="28"/>
      <c r="F115" s="33">
        <f t="shared" si="43"/>
        <v>0</v>
      </c>
      <c r="G115" s="33">
        <f t="shared" si="44"/>
        <v>0</v>
      </c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</row>
    <row r="116" spans="1:18" s="10" customFormat="1" ht="30">
      <c r="A116" s="60">
        <v>9800</v>
      </c>
      <c r="B116" s="45" t="s">
        <v>126</v>
      </c>
      <c r="C116" s="39">
        <v>160000</v>
      </c>
      <c r="D116" s="33">
        <v>241000</v>
      </c>
      <c r="E116" s="28"/>
      <c r="F116" s="33">
        <f t="shared" si="43"/>
        <v>0</v>
      </c>
      <c r="G116" s="33">
        <f t="shared" si="44"/>
        <v>0</v>
      </c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</row>
    <row r="117" spans="1:18" s="2" customFormat="1" ht="15">
      <c r="A117" s="29"/>
      <c r="B117" s="30" t="s">
        <v>26</v>
      </c>
      <c r="C117" s="31">
        <f>C118+C119</f>
        <v>1351056.27</v>
      </c>
      <c r="D117" s="31">
        <f t="shared" ref="D117:G117" si="45">D118+D119</f>
        <v>24000</v>
      </c>
      <c r="E117" s="31">
        <f t="shared" si="45"/>
        <v>0</v>
      </c>
      <c r="F117" s="31">
        <f t="shared" si="45"/>
        <v>0</v>
      </c>
      <c r="G117" s="31">
        <f t="shared" si="45"/>
        <v>0</v>
      </c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</row>
    <row r="118" spans="1:18" s="10" customFormat="1" ht="15">
      <c r="A118" s="25">
        <v>9770</v>
      </c>
      <c r="B118" s="47" t="s">
        <v>125</v>
      </c>
      <c r="C118" s="33">
        <v>1312556.27</v>
      </c>
      <c r="D118" s="33">
        <v>0</v>
      </c>
      <c r="E118" s="28"/>
      <c r="F118" s="33">
        <f t="shared" si="43"/>
        <v>0</v>
      </c>
      <c r="G118" s="33">
        <f t="shared" si="44"/>
        <v>0</v>
      </c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</row>
    <row r="119" spans="1:18" s="10" customFormat="1" ht="30">
      <c r="A119" s="25">
        <v>9800</v>
      </c>
      <c r="B119" s="3" t="s">
        <v>127</v>
      </c>
      <c r="C119" s="33">
        <v>38500</v>
      </c>
      <c r="D119" s="33">
        <v>24000</v>
      </c>
      <c r="E119" s="28"/>
      <c r="F119" s="33">
        <f t="shared" si="43"/>
        <v>0</v>
      </c>
      <c r="G119" s="33">
        <f t="shared" si="44"/>
        <v>0</v>
      </c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</row>
    <row r="120" spans="1:18" s="10" customFormat="1" ht="15">
      <c r="A120" s="63"/>
      <c r="B120" s="27" t="s">
        <v>128</v>
      </c>
      <c r="C120" s="28">
        <f>C121+C122</f>
        <v>357970731.50999999</v>
      </c>
      <c r="D120" s="28">
        <f t="shared" ref="D120:G120" si="46">D121+D122</f>
        <v>554791217.93999994</v>
      </c>
      <c r="E120" s="28">
        <f t="shared" si="46"/>
        <v>535526474</v>
      </c>
      <c r="F120" s="28">
        <f t="shared" si="46"/>
        <v>576213083.91999996</v>
      </c>
      <c r="G120" s="28">
        <f t="shared" si="46"/>
        <v>608701307.95519996</v>
      </c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</row>
    <row r="121" spans="1:18" s="10" customFormat="1" ht="15">
      <c r="A121" s="64"/>
      <c r="B121" s="3" t="s">
        <v>17</v>
      </c>
      <c r="C121" s="33">
        <f>C14+C24+C50+C56+C67+C79+C86+C95+C106+C112</f>
        <v>331460585.12</v>
      </c>
      <c r="D121" s="33">
        <f>D14+D24+D50+D56+D67+D79+D86+D95+D106+D112</f>
        <v>533689993.40999997</v>
      </c>
      <c r="E121" s="33">
        <f>E14+E24+E50+E56+E67+E79+E86+E95+E106+E112</f>
        <v>528044100</v>
      </c>
      <c r="F121" s="33">
        <f>F14+F24+F50+F56+F67+F79+F86+F95+F106+F112</f>
        <v>570287628</v>
      </c>
      <c r="G121" s="33">
        <f>G14+G24+G50+G56+G67+G79+G86+G95+G106+G112</f>
        <v>602420924.67999995</v>
      </c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</row>
    <row r="122" spans="1:18" s="10" customFormat="1" ht="15">
      <c r="A122" s="63"/>
      <c r="B122" s="3" t="s">
        <v>26</v>
      </c>
      <c r="C122" s="33">
        <f>C19+C39+C54+C65+C73+C83+C90+C98+C108+C117</f>
        <v>26510146.390000001</v>
      </c>
      <c r="D122" s="33">
        <f>D19+D39+D54+D65+D73+D83+D90+D98+D108+D117</f>
        <v>21101224.530000001</v>
      </c>
      <c r="E122" s="33">
        <f>E19+E39+E54+E65+E73+E83+E90+E98+E108+E117</f>
        <v>7482374</v>
      </c>
      <c r="F122" s="33">
        <f>F19+F39+F54+F65+F73+F83+F90+F98+F108+F117</f>
        <v>5925455.9199999999</v>
      </c>
      <c r="G122" s="33">
        <f>G19+G39+G54+G65+G73+G83+G90+G98+G108+G117</f>
        <v>6280383.2752</v>
      </c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</row>
    <row r="123" spans="1:18" s="10" customFormat="1" ht="30.75" customHeight="1">
      <c r="A123" s="1"/>
      <c r="B123" s="1"/>
      <c r="C123" s="4"/>
      <c r="D123" s="4"/>
      <c r="E123" s="4"/>
      <c r="F123" s="4"/>
      <c r="G123" s="4"/>
      <c r="L123" s="9"/>
      <c r="N123" s="6"/>
    </row>
    <row r="124" spans="1:18" ht="20.100000000000001" customHeight="1"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</row>
    <row r="125" spans="1:18" ht="20.100000000000001" customHeight="1">
      <c r="C125" s="4"/>
      <c r="D125" s="4"/>
      <c r="E125" s="4"/>
      <c r="F125" s="4"/>
      <c r="G125" s="4"/>
      <c r="H125" s="4"/>
      <c r="I125" s="4"/>
      <c r="L125" s="5"/>
    </row>
    <row r="126" spans="1:18" ht="20.100000000000001" customHeight="1">
      <c r="J126" s="4"/>
      <c r="L126" s="5"/>
    </row>
    <row r="127" spans="1:18" ht="20.100000000000001" customHeight="1">
      <c r="H127" s="4"/>
      <c r="L127" s="12"/>
    </row>
    <row r="128" spans="1:18" ht="20.100000000000001" customHeight="1">
      <c r="C128" s="13"/>
      <c r="L128" s="14"/>
    </row>
    <row r="129" spans="2:15" ht="20.100000000000001" customHeight="1">
      <c r="L129" s="11"/>
      <c r="N129" s="8"/>
    </row>
    <row r="130" spans="2:15" ht="20.100000000000001" customHeight="1">
      <c r="L130" s="11"/>
    </row>
    <row r="131" spans="2:15" ht="24" customHeight="1">
      <c r="L131" s="14"/>
    </row>
    <row r="132" spans="2:15" ht="20.100000000000001" customHeight="1">
      <c r="B132" s="4"/>
      <c r="D132" s="4"/>
      <c r="L132" s="11"/>
    </row>
    <row r="133" spans="2:15" ht="20.100000000000001" customHeight="1">
      <c r="L133" s="11"/>
    </row>
    <row r="134" spans="2:15" ht="20.100000000000001" customHeight="1">
      <c r="L134" s="14"/>
    </row>
    <row r="135" spans="2:15" ht="20.100000000000001" customHeight="1">
      <c r="L135" s="11"/>
      <c r="N135" s="10"/>
    </row>
    <row r="136" spans="2:15" ht="20.100000000000001" customHeight="1">
      <c r="L136" s="11"/>
    </row>
    <row r="137" spans="2:15" ht="20.100000000000001" customHeight="1">
      <c r="H137" s="4"/>
      <c r="L137" s="9"/>
    </row>
    <row r="138" spans="2:15" ht="20.100000000000001" customHeight="1">
      <c r="H138" s="4"/>
      <c r="L138" s="5"/>
      <c r="N138" s="6"/>
      <c r="O138" s="4"/>
    </row>
    <row r="139" spans="2:15" ht="20.100000000000001" customHeight="1">
      <c r="L139" s="16"/>
    </row>
    <row r="140" spans="2:15">
      <c r="L140" s="17"/>
    </row>
    <row r="141" spans="2:15" ht="21.95" customHeight="1"/>
  </sheetData>
  <mergeCells count="5">
    <mergeCell ref="A9:G9"/>
    <mergeCell ref="A12:G12"/>
    <mergeCell ref="A5:G5"/>
    <mergeCell ref="A6:G6"/>
    <mergeCell ref="A7:B7"/>
  </mergeCells>
  <pageMargins left="0.70866141732283472" right="0.51181102362204722" top="0.74803149606299213" bottom="0.74803149606299213" header="0.31496062992125984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Sheet1</vt:lpstr>
      <vt:lpstr>Sheet1!Заголовки_для_печати</vt:lpstr>
      <vt:lpstr>Sheet1!Область_печати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2021-08-25T05:38:27Z</cp:lastPrinted>
  <dcterms:created xsi:type="dcterms:W3CDTF">2021-08-15T14:06:42Z</dcterms:created>
  <dcterms:modified xsi:type="dcterms:W3CDTF">2021-09-06T12:57:01Z</dcterms:modified>
</cp:coreProperties>
</file>